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 Documents\OneDrive\GH&amp;A Strategy\Transition from NCM Associates\GHA Website\2016 Web Site Revision\"/>
    </mc:Choice>
  </mc:AlternateContent>
  <bookViews>
    <workbookView xWindow="120" yWindow="15" windowWidth="9360" windowHeight="4185"/>
  </bookViews>
  <sheets>
    <sheet name="Sheet1" sheetId="1" r:id="rId1"/>
  </sheets>
  <definedNames>
    <definedName name="_xlnm.Print_Area" localSheetId="0">Sheet1!$A$1:$K$629</definedName>
    <definedName name="Print_Complete_Analysis">Sheet1!$A$1:$K$629</definedName>
    <definedName name="Print_Sales_Department">Sheet1!$A$1:$K$180</definedName>
    <definedName name="Print_Service_Sales">Sheet1!$A$181:$K$254</definedName>
    <definedName name="_xlnm.Print_Titles" localSheetId="0">Sheet1!$1:$7</definedName>
    <definedName name="Print_Worksheet">Sheet1!$A$1:$K$59</definedName>
    <definedName name="Titles_Worksheet">Sheet1!$1:$7</definedName>
  </definedNames>
  <calcPr calcId="171027"/>
</workbook>
</file>

<file path=xl/calcChain.xml><?xml version="1.0" encoding="utf-8"?>
<calcChain xmlns="http://schemas.openxmlformats.org/spreadsheetml/2006/main">
  <c r="D627" i="1" l="1"/>
  <c r="E627" i="1" s="1"/>
  <c r="F627" i="1" s="1"/>
  <c r="G627" i="1" s="1"/>
  <c r="H627" i="1" s="1"/>
  <c r="I627" i="1" s="1"/>
  <c r="J627" i="1" s="1"/>
  <c r="K627" i="1" s="1"/>
  <c r="C627" i="1"/>
  <c r="K612" i="1"/>
  <c r="J612" i="1"/>
  <c r="I612" i="1"/>
  <c r="H612" i="1"/>
  <c r="G612" i="1"/>
  <c r="F612" i="1"/>
  <c r="E612" i="1"/>
  <c r="D612" i="1"/>
  <c r="C612" i="1"/>
  <c r="B612" i="1"/>
  <c r="D550" i="1"/>
  <c r="E550" i="1" s="1"/>
  <c r="F550" i="1" s="1"/>
  <c r="G550" i="1" s="1"/>
  <c r="H550" i="1" s="1"/>
  <c r="I550" i="1" s="1"/>
  <c r="J550" i="1" s="1"/>
  <c r="K550" i="1" s="1"/>
  <c r="C550" i="1"/>
  <c r="C518" i="1"/>
  <c r="K481" i="1"/>
  <c r="J481" i="1"/>
  <c r="I481" i="1"/>
  <c r="H481" i="1"/>
  <c r="G481" i="1"/>
  <c r="G478" i="1" s="1"/>
  <c r="F481" i="1"/>
  <c r="F478" i="1" s="1"/>
  <c r="E481" i="1"/>
  <c r="D481" i="1"/>
  <c r="D478" i="1" s="1"/>
  <c r="K480" i="1"/>
  <c r="J480" i="1"/>
  <c r="I480" i="1"/>
  <c r="H480" i="1"/>
  <c r="G480" i="1"/>
  <c r="F480" i="1"/>
  <c r="E480" i="1"/>
  <c r="D480" i="1"/>
  <c r="K479" i="1"/>
  <c r="J479" i="1"/>
  <c r="I479" i="1"/>
  <c r="H479" i="1"/>
  <c r="G479" i="1"/>
  <c r="F479" i="1"/>
  <c r="E479" i="1"/>
  <c r="D479" i="1"/>
  <c r="K478" i="1"/>
  <c r="J478" i="1"/>
  <c r="I478" i="1"/>
  <c r="H478" i="1"/>
  <c r="E478" i="1"/>
  <c r="K477" i="1"/>
  <c r="J477" i="1"/>
  <c r="I477" i="1"/>
  <c r="H477" i="1"/>
  <c r="G477" i="1"/>
  <c r="F477" i="1"/>
  <c r="E477" i="1"/>
  <c r="D477" i="1"/>
  <c r="C478" i="1"/>
  <c r="C477" i="1"/>
  <c r="C481" i="1"/>
  <c r="B478" i="1"/>
  <c r="B477" i="1"/>
  <c r="D482" i="1"/>
  <c r="E482" i="1" s="1"/>
  <c r="F482" i="1" s="1"/>
  <c r="G482" i="1" s="1"/>
  <c r="H482" i="1" s="1"/>
  <c r="I482" i="1" s="1"/>
  <c r="J482" i="1" s="1"/>
  <c r="K482" i="1" s="1"/>
  <c r="C482" i="1"/>
  <c r="B479" i="1"/>
  <c r="B481" i="1"/>
  <c r="B349" i="1"/>
  <c r="K289" i="1"/>
  <c r="J289" i="1"/>
  <c r="I289" i="1"/>
  <c r="H289" i="1"/>
  <c r="G289" i="1"/>
  <c r="F289" i="1"/>
  <c r="E289" i="1"/>
  <c r="D289" i="1"/>
  <c r="C289" i="1"/>
  <c r="K287" i="1"/>
  <c r="J287" i="1"/>
  <c r="I287" i="1"/>
  <c r="H287" i="1"/>
  <c r="G287" i="1"/>
  <c r="F287" i="1"/>
  <c r="E287" i="1"/>
  <c r="D287" i="1"/>
  <c r="C287" i="1"/>
  <c r="K270" i="1"/>
  <c r="J270" i="1"/>
  <c r="I270" i="1"/>
  <c r="H270" i="1"/>
  <c r="G270" i="1"/>
  <c r="F270" i="1"/>
  <c r="E270" i="1"/>
  <c r="D270" i="1"/>
  <c r="C270" i="1"/>
  <c r="K269" i="1"/>
  <c r="J269" i="1"/>
  <c r="I269" i="1"/>
  <c r="H269" i="1"/>
  <c r="G269" i="1"/>
  <c r="F269" i="1"/>
  <c r="E269" i="1"/>
  <c r="D269" i="1"/>
  <c r="C269" i="1"/>
  <c r="K268" i="1"/>
  <c r="J268" i="1"/>
  <c r="I268" i="1"/>
  <c r="H268" i="1"/>
  <c r="G268" i="1"/>
  <c r="F268" i="1"/>
  <c r="E268" i="1"/>
  <c r="D268" i="1"/>
  <c r="C268" i="1"/>
  <c r="B268" i="1"/>
  <c r="B270" i="1"/>
  <c r="K271" i="1"/>
  <c r="J271" i="1"/>
  <c r="I271" i="1"/>
  <c r="H271" i="1"/>
  <c r="G271" i="1"/>
  <c r="F271" i="1"/>
  <c r="E271" i="1"/>
  <c r="D271" i="1"/>
  <c r="C271" i="1"/>
  <c r="I272" i="1"/>
  <c r="H272" i="1"/>
  <c r="D272" i="1"/>
  <c r="B272" i="1"/>
  <c r="B269" i="1" s="1"/>
  <c r="K273" i="1"/>
  <c r="K272" i="1" s="1"/>
  <c r="J273" i="1"/>
  <c r="J272" i="1" s="1"/>
  <c r="I273" i="1"/>
  <c r="H273" i="1"/>
  <c r="G273" i="1"/>
  <c r="G272" i="1" s="1"/>
  <c r="F273" i="1"/>
  <c r="F272" i="1" s="1"/>
  <c r="E273" i="1"/>
  <c r="E272" i="1" s="1"/>
  <c r="D273" i="1"/>
  <c r="C273" i="1"/>
  <c r="C272" i="1" s="1"/>
  <c r="K259" i="1"/>
  <c r="J259" i="1"/>
  <c r="I259" i="1"/>
  <c r="H259" i="1"/>
  <c r="G259" i="1"/>
  <c r="F259" i="1"/>
  <c r="E259" i="1"/>
  <c r="D259" i="1"/>
  <c r="C259" i="1"/>
  <c r="B121" i="1"/>
  <c r="B118" i="1"/>
  <c r="B117" i="1"/>
  <c r="B116" i="1"/>
  <c r="B119" i="1"/>
  <c r="K120" i="1"/>
  <c r="J120" i="1"/>
  <c r="I120" i="1"/>
  <c r="H120" i="1"/>
  <c r="G120" i="1"/>
  <c r="F120" i="1"/>
  <c r="E120" i="1"/>
  <c r="D120" i="1"/>
  <c r="C120" i="1"/>
  <c r="B111" i="1"/>
  <c r="B110" i="1"/>
  <c r="B91" i="1"/>
  <c r="B88" i="1"/>
  <c r="K87" i="1"/>
  <c r="J87" i="1"/>
  <c r="I87" i="1"/>
  <c r="H87" i="1"/>
  <c r="G87" i="1"/>
  <c r="F87" i="1"/>
  <c r="E87" i="1"/>
  <c r="D87" i="1"/>
  <c r="C87" i="1"/>
  <c r="B85" i="1"/>
  <c r="C11" i="1"/>
  <c r="D11" i="1"/>
  <c r="E11" i="1"/>
  <c r="E17" i="1" s="1"/>
  <c r="F11" i="1"/>
  <c r="G11" i="1"/>
  <c r="H11" i="1"/>
  <c r="I11" i="1"/>
  <c r="J11" i="1"/>
  <c r="K11" i="1"/>
  <c r="C12" i="1"/>
  <c r="D12" i="1"/>
  <c r="E12" i="1"/>
  <c r="F12" i="1"/>
  <c r="G12" i="1"/>
  <c r="H12" i="1"/>
  <c r="I12" i="1"/>
  <c r="I19" i="1" s="1"/>
  <c r="I20" i="1" s="1"/>
  <c r="J12" i="1"/>
  <c r="K12" i="1"/>
  <c r="C14" i="1"/>
  <c r="C19" i="1" s="1"/>
  <c r="C20" i="1" s="1"/>
  <c r="D14" i="1"/>
  <c r="E14" i="1"/>
  <c r="F14" i="1"/>
  <c r="G14" i="1"/>
  <c r="H14" i="1"/>
  <c r="I14" i="1"/>
  <c r="J14" i="1"/>
  <c r="K14" i="1"/>
  <c r="K19" i="1" s="1"/>
  <c r="C15" i="1"/>
  <c r="D15" i="1"/>
  <c r="E15" i="1"/>
  <c r="F15" i="1"/>
  <c r="G15" i="1"/>
  <c r="H15" i="1"/>
  <c r="I15" i="1"/>
  <c r="J15" i="1"/>
  <c r="K15" i="1"/>
  <c r="B17" i="1"/>
  <c r="C17" i="1"/>
  <c r="G17" i="1"/>
  <c r="I17" i="1"/>
  <c r="B19" i="1"/>
  <c r="B20" i="1" s="1"/>
  <c r="C23" i="1"/>
  <c r="D23" i="1"/>
  <c r="E23" i="1"/>
  <c r="F23" i="1"/>
  <c r="G23" i="1"/>
  <c r="G29" i="1" s="1"/>
  <c r="H23" i="1"/>
  <c r="I23" i="1"/>
  <c r="J23" i="1"/>
  <c r="K23" i="1"/>
  <c r="C25" i="1"/>
  <c r="D25" i="1"/>
  <c r="E25" i="1"/>
  <c r="F25" i="1"/>
  <c r="G25" i="1"/>
  <c r="H25" i="1"/>
  <c r="I25" i="1"/>
  <c r="I29" i="1" s="1"/>
  <c r="J25" i="1"/>
  <c r="K25" i="1"/>
  <c r="B29" i="1"/>
  <c r="C29" i="1"/>
  <c r="C31" i="1" s="1"/>
  <c r="C32" i="1" s="1"/>
  <c r="E29" i="1"/>
  <c r="K29" i="1"/>
  <c r="K31" i="1" s="1"/>
  <c r="C35" i="1"/>
  <c r="D35" i="1"/>
  <c r="E35" i="1"/>
  <c r="F35" i="1"/>
  <c r="G35" i="1"/>
  <c r="G37" i="1" s="1"/>
  <c r="H35" i="1"/>
  <c r="I35" i="1"/>
  <c r="J35" i="1"/>
  <c r="K35" i="1"/>
  <c r="C36" i="1"/>
  <c r="D36" i="1"/>
  <c r="E36" i="1"/>
  <c r="E37" i="1" s="1"/>
  <c r="E38" i="1" s="1"/>
  <c r="F36" i="1"/>
  <c r="G36" i="1"/>
  <c r="H36" i="1"/>
  <c r="I36" i="1"/>
  <c r="J36" i="1"/>
  <c r="K36" i="1"/>
  <c r="B37" i="1"/>
  <c r="C37" i="1"/>
  <c r="C161" i="1" s="1"/>
  <c r="I37" i="1"/>
  <c r="I38" i="1" s="1"/>
  <c r="B38" i="1"/>
  <c r="C39" i="1"/>
  <c r="D39" i="1"/>
  <c r="E39" i="1"/>
  <c r="F39" i="1"/>
  <c r="G39" i="1"/>
  <c r="H39" i="1"/>
  <c r="I39" i="1"/>
  <c r="J39" i="1"/>
  <c r="K39" i="1"/>
  <c r="B40" i="1"/>
  <c r="B42" i="1"/>
  <c r="C43" i="1"/>
  <c r="D43" i="1"/>
  <c r="E43" i="1"/>
  <c r="F43" i="1"/>
  <c r="G43" i="1"/>
  <c r="H43" i="1"/>
  <c r="I43" i="1"/>
  <c r="J43" i="1"/>
  <c r="K43" i="1"/>
  <c r="B46" i="1"/>
  <c r="B47" i="1"/>
  <c r="B53" i="1" s="1"/>
  <c r="C48" i="1"/>
  <c r="D48" i="1"/>
  <c r="E48" i="1"/>
  <c r="F48" i="1"/>
  <c r="G48" i="1"/>
  <c r="G47" i="1" s="1"/>
  <c r="H48" i="1"/>
  <c r="I48" i="1"/>
  <c r="I47" i="1" s="1"/>
  <c r="J48" i="1"/>
  <c r="K48" i="1"/>
  <c r="B49" i="1"/>
  <c r="C50" i="1"/>
  <c r="D50" i="1"/>
  <c r="E50" i="1"/>
  <c r="F50" i="1"/>
  <c r="G50" i="1"/>
  <c r="H50" i="1"/>
  <c r="I50" i="1"/>
  <c r="J50" i="1"/>
  <c r="K50" i="1"/>
  <c r="C54" i="1"/>
  <c r="D54" i="1"/>
  <c r="E54" i="1"/>
  <c r="F54" i="1"/>
  <c r="G54" i="1"/>
  <c r="H54" i="1"/>
  <c r="I54" i="1"/>
  <c r="J54" i="1"/>
  <c r="K54" i="1"/>
  <c r="B55" i="1"/>
  <c r="C56" i="1"/>
  <c r="D56" i="1"/>
  <c r="E56" i="1"/>
  <c r="F56" i="1"/>
  <c r="G56" i="1"/>
  <c r="H56" i="1"/>
  <c r="I56" i="1"/>
  <c r="J56" i="1"/>
  <c r="K56" i="1"/>
  <c r="C60" i="1"/>
  <c r="D60" i="1"/>
  <c r="E60" i="1"/>
  <c r="F60" i="1"/>
  <c r="G60" i="1"/>
  <c r="H60" i="1"/>
  <c r="I60" i="1"/>
  <c r="J60" i="1"/>
  <c r="K60" i="1"/>
  <c r="B62" i="1"/>
  <c r="B64" i="1"/>
  <c r="C65" i="1"/>
  <c r="D65" i="1"/>
  <c r="E65" i="1"/>
  <c r="F65" i="1"/>
  <c r="G65" i="1"/>
  <c r="G64" i="1" s="1"/>
  <c r="H65" i="1"/>
  <c r="I65" i="1"/>
  <c r="I64" i="1" s="1"/>
  <c r="J65" i="1"/>
  <c r="K65" i="1"/>
  <c r="B66" i="1"/>
  <c r="B68" i="1" s="1"/>
  <c r="B69" i="1" s="1"/>
  <c r="C67" i="1"/>
  <c r="D67" i="1"/>
  <c r="E67" i="1"/>
  <c r="F67" i="1"/>
  <c r="G67" i="1"/>
  <c r="H67" i="1"/>
  <c r="I67" i="1"/>
  <c r="J67" i="1"/>
  <c r="K67" i="1"/>
  <c r="B70" i="1"/>
  <c r="C71" i="1"/>
  <c r="D71" i="1"/>
  <c r="E71" i="1"/>
  <c r="F71" i="1"/>
  <c r="G71" i="1"/>
  <c r="H71" i="1"/>
  <c r="I71" i="1"/>
  <c r="J71" i="1"/>
  <c r="K71" i="1"/>
  <c r="C73" i="1"/>
  <c r="D73" i="1"/>
  <c r="E73" i="1"/>
  <c r="F73" i="1"/>
  <c r="G73" i="1"/>
  <c r="H73" i="1"/>
  <c r="I73" i="1"/>
  <c r="J73" i="1"/>
  <c r="K73" i="1"/>
  <c r="B78" i="1"/>
  <c r="C79" i="1"/>
  <c r="D79" i="1"/>
  <c r="E79" i="1"/>
  <c r="F79" i="1"/>
  <c r="G79" i="1"/>
  <c r="H79" i="1"/>
  <c r="I79" i="1"/>
  <c r="J79" i="1"/>
  <c r="K79" i="1"/>
  <c r="C88" i="1"/>
  <c r="D88" i="1"/>
  <c r="E88" i="1"/>
  <c r="F88" i="1"/>
  <c r="G88" i="1"/>
  <c r="H88" i="1"/>
  <c r="I88" i="1"/>
  <c r="J88" i="1"/>
  <c r="K88" i="1"/>
  <c r="C93" i="1"/>
  <c r="D93" i="1"/>
  <c r="E93" i="1"/>
  <c r="F93" i="1"/>
  <c r="G93" i="1"/>
  <c r="H93" i="1"/>
  <c r="I93" i="1"/>
  <c r="J93" i="1"/>
  <c r="K93" i="1"/>
  <c r="B105" i="1"/>
  <c r="C107" i="1"/>
  <c r="D107" i="1"/>
  <c r="E107" i="1"/>
  <c r="F107" i="1"/>
  <c r="G107" i="1"/>
  <c r="H107" i="1"/>
  <c r="I107" i="1"/>
  <c r="J107" i="1"/>
  <c r="K107" i="1"/>
  <c r="B109" i="1"/>
  <c r="C112" i="1"/>
  <c r="D112" i="1"/>
  <c r="E112" i="1"/>
  <c r="F112" i="1"/>
  <c r="G112" i="1"/>
  <c r="H112" i="1"/>
  <c r="I112" i="1"/>
  <c r="J112" i="1"/>
  <c r="K112" i="1"/>
  <c r="B124" i="1"/>
  <c r="C125" i="1"/>
  <c r="C124" i="1" s="1"/>
  <c r="D125" i="1"/>
  <c r="E125" i="1"/>
  <c r="F125" i="1"/>
  <c r="G125" i="1"/>
  <c r="G124" i="1" s="1"/>
  <c r="H125" i="1"/>
  <c r="I125" i="1"/>
  <c r="I124" i="1" s="1"/>
  <c r="J125" i="1"/>
  <c r="K125" i="1"/>
  <c r="B127" i="1"/>
  <c r="C128" i="1"/>
  <c r="D128" i="1"/>
  <c r="E128" i="1"/>
  <c r="F128" i="1"/>
  <c r="G128" i="1"/>
  <c r="G127" i="1" s="1"/>
  <c r="H128" i="1"/>
  <c r="I128" i="1"/>
  <c r="I127" i="1" s="1"/>
  <c r="J128" i="1"/>
  <c r="K128" i="1"/>
  <c r="B129" i="1"/>
  <c r="C130" i="1"/>
  <c r="D130" i="1"/>
  <c r="E130" i="1"/>
  <c r="F130" i="1"/>
  <c r="G130" i="1"/>
  <c r="H130" i="1"/>
  <c r="I130" i="1"/>
  <c r="J130" i="1"/>
  <c r="K130" i="1"/>
  <c r="C134" i="1"/>
  <c r="D134" i="1"/>
  <c r="E134" i="1"/>
  <c r="F134" i="1"/>
  <c r="G134" i="1"/>
  <c r="H134" i="1"/>
  <c r="I134" i="1"/>
  <c r="I137" i="1" s="1"/>
  <c r="J134" i="1"/>
  <c r="K134" i="1"/>
  <c r="C135" i="1"/>
  <c r="C137" i="1" s="1"/>
  <c r="D135" i="1"/>
  <c r="E135" i="1"/>
  <c r="F135" i="1"/>
  <c r="G135" i="1"/>
  <c r="H135" i="1"/>
  <c r="I135" i="1"/>
  <c r="J135" i="1"/>
  <c r="K135" i="1"/>
  <c r="C136" i="1"/>
  <c r="D136" i="1"/>
  <c r="E136" i="1"/>
  <c r="F136" i="1"/>
  <c r="G136" i="1"/>
  <c r="H136" i="1"/>
  <c r="I136" i="1"/>
  <c r="J136" i="1"/>
  <c r="K136" i="1"/>
  <c r="B137" i="1"/>
  <c r="B138" i="1"/>
  <c r="C144" i="1"/>
  <c r="D144" i="1"/>
  <c r="E144" i="1"/>
  <c r="F144" i="1"/>
  <c r="G144" i="1"/>
  <c r="H144" i="1"/>
  <c r="I144" i="1"/>
  <c r="J144" i="1"/>
  <c r="K144" i="1"/>
  <c r="B145" i="1"/>
  <c r="B147" i="1"/>
  <c r="F147" i="1" s="1"/>
  <c r="F149" i="1" s="1"/>
  <c r="D147" i="1"/>
  <c r="J147" i="1"/>
  <c r="J149" i="1" s="1"/>
  <c r="C152" i="1"/>
  <c r="D152" i="1"/>
  <c r="E152" i="1"/>
  <c r="F152" i="1"/>
  <c r="G152" i="1"/>
  <c r="H152" i="1"/>
  <c r="I152" i="1"/>
  <c r="J152" i="1"/>
  <c r="K152" i="1"/>
  <c r="C154" i="1"/>
  <c r="D154" i="1"/>
  <c r="E154" i="1"/>
  <c r="F154" i="1"/>
  <c r="G154" i="1"/>
  <c r="H154" i="1"/>
  <c r="I154" i="1"/>
  <c r="J154" i="1"/>
  <c r="K154" i="1"/>
  <c r="C156" i="1"/>
  <c r="D156" i="1"/>
  <c r="E156" i="1"/>
  <c r="F156" i="1"/>
  <c r="G156" i="1"/>
  <c r="H156" i="1"/>
  <c r="I156" i="1"/>
  <c r="J156" i="1"/>
  <c r="K156" i="1"/>
  <c r="B158" i="1"/>
  <c r="C158" i="1" s="1"/>
  <c r="C160" i="1"/>
  <c r="D160" i="1"/>
  <c r="E160" i="1"/>
  <c r="F160" i="1"/>
  <c r="G160" i="1"/>
  <c r="H160" i="1"/>
  <c r="I160" i="1"/>
  <c r="J160" i="1"/>
  <c r="K160" i="1"/>
  <c r="B161" i="1"/>
  <c r="C162" i="1"/>
  <c r="D162" i="1" s="1"/>
  <c r="E162" i="1" s="1"/>
  <c r="F162" i="1" s="1"/>
  <c r="G162" i="1" s="1"/>
  <c r="H162" i="1" s="1"/>
  <c r="I162" i="1" s="1"/>
  <c r="J162" i="1" s="1"/>
  <c r="K162" i="1" s="1"/>
  <c r="B184" i="1"/>
  <c r="C186" i="1"/>
  <c r="D186" i="1"/>
  <c r="E186" i="1"/>
  <c r="F186" i="1"/>
  <c r="G186" i="1"/>
  <c r="H186" i="1"/>
  <c r="I186" i="1"/>
  <c r="J186" i="1"/>
  <c r="K186" i="1"/>
  <c r="B187" i="1"/>
  <c r="B402" i="1" s="1"/>
  <c r="B403" i="1" s="1"/>
  <c r="B190" i="1"/>
  <c r="B191" i="1" s="1"/>
  <c r="C192" i="1"/>
  <c r="D192" i="1"/>
  <c r="E192" i="1"/>
  <c r="F192" i="1"/>
  <c r="G192" i="1"/>
  <c r="H192" i="1"/>
  <c r="I192" i="1"/>
  <c r="J192" i="1"/>
  <c r="K192" i="1"/>
  <c r="B193" i="1"/>
  <c r="C196" i="1"/>
  <c r="D196" i="1"/>
  <c r="E196" i="1"/>
  <c r="F196" i="1"/>
  <c r="G196" i="1"/>
  <c r="H196" i="1"/>
  <c r="I196" i="1"/>
  <c r="J196" i="1"/>
  <c r="K196" i="1"/>
  <c r="B197" i="1"/>
  <c r="C198" i="1"/>
  <c r="D198" i="1"/>
  <c r="E198" i="1"/>
  <c r="E197" i="1" s="1"/>
  <c r="F198" i="1"/>
  <c r="G198" i="1"/>
  <c r="H198" i="1"/>
  <c r="I198" i="1"/>
  <c r="I197" i="1" s="1"/>
  <c r="J198" i="1"/>
  <c r="K198" i="1"/>
  <c r="B199" i="1"/>
  <c r="D199" i="1"/>
  <c r="D406" i="1" s="1"/>
  <c r="C200" i="1"/>
  <c r="D200" i="1"/>
  <c r="E200" i="1"/>
  <c r="E199" i="1" s="1"/>
  <c r="F200" i="1"/>
  <c r="G200" i="1"/>
  <c r="H200" i="1"/>
  <c r="H199" i="1" s="1"/>
  <c r="H406" i="1" s="1"/>
  <c r="I200" i="1"/>
  <c r="I199" i="1" s="1"/>
  <c r="I406" i="1" s="1"/>
  <c r="J200" i="1"/>
  <c r="J199" i="1" s="1"/>
  <c r="J406" i="1" s="1"/>
  <c r="K200" i="1"/>
  <c r="C202" i="1"/>
  <c r="D202" i="1"/>
  <c r="E202" i="1"/>
  <c r="F202" i="1"/>
  <c r="G202" i="1"/>
  <c r="H202" i="1"/>
  <c r="H203" i="1" s="1"/>
  <c r="I202" i="1"/>
  <c r="J202" i="1"/>
  <c r="K202" i="1"/>
  <c r="B203" i="1"/>
  <c r="C204" i="1"/>
  <c r="C203" i="1" s="1"/>
  <c r="D204" i="1"/>
  <c r="E204" i="1"/>
  <c r="F204" i="1"/>
  <c r="G204" i="1"/>
  <c r="G203" i="1" s="1"/>
  <c r="H204" i="1"/>
  <c r="I204" i="1"/>
  <c r="J204" i="1"/>
  <c r="J203" i="1" s="1"/>
  <c r="K204" i="1"/>
  <c r="K203" i="1" s="1"/>
  <c r="B205" i="1"/>
  <c r="B410" i="1" s="1"/>
  <c r="B411" i="1" s="1"/>
  <c r="C206" i="1"/>
  <c r="C205" i="1" s="1"/>
  <c r="C410" i="1" s="1"/>
  <c r="D206" i="1"/>
  <c r="E206" i="1"/>
  <c r="F206" i="1"/>
  <c r="G206" i="1"/>
  <c r="G205" i="1" s="1"/>
  <c r="G410" i="1" s="1"/>
  <c r="H206" i="1"/>
  <c r="I206" i="1"/>
  <c r="J206" i="1"/>
  <c r="K206" i="1"/>
  <c r="K205" i="1" s="1"/>
  <c r="K410" i="1" s="1"/>
  <c r="B210" i="1"/>
  <c r="B219" i="1" s="1"/>
  <c r="B414" i="1" s="1"/>
  <c r="B415" i="1" s="1"/>
  <c r="C211" i="1"/>
  <c r="D211" i="1"/>
  <c r="E211" i="1"/>
  <c r="F211" i="1"/>
  <c r="G211" i="1"/>
  <c r="H211" i="1"/>
  <c r="I211" i="1"/>
  <c r="J211" i="1"/>
  <c r="K211" i="1"/>
  <c r="B212" i="1"/>
  <c r="C214" i="1"/>
  <c r="D214" i="1"/>
  <c r="E214" i="1"/>
  <c r="F214" i="1"/>
  <c r="G214" i="1"/>
  <c r="H214" i="1"/>
  <c r="I214" i="1"/>
  <c r="J214" i="1"/>
  <c r="K214" i="1"/>
  <c r="C216" i="1"/>
  <c r="D216" i="1"/>
  <c r="E216" i="1"/>
  <c r="F216" i="1"/>
  <c r="G216" i="1"/>
  <c r="H216" i="1"/>
  <c r="I216" i="1"/>
  <c r="J216" i="1"/>
  <c r="K216" i="1"/>
  <c r="C220" i="1"/>
  <c r="D220" i="1"/>
  <c r="E220" i="1"/>
  <c r="F220" i="1"/>
  <c r="G220" i="1"/>
  <c r="H220" i="1"/>
  <c r="I220" i="1"/>
  <c r="J220" i="1"/>
  <c r="K220" i="1"/>
  <c r="C222" i="1"/>
  <c r="D222" i="1"/>
  <c r="E222" i="1"/>
  <c r="F222" i="1"/>
  <c r="G222" i="1"/>
  <c r="H222" i="1"/>
  <c r="I222" i="1"/>
  <c r="J222" i="1"/>
  <c r="K222" i="1"/>
  <c r="C231" i="1"/>
  <c r="D231" i="1"/>
  <c r="E231" i="1"/>
  <c r="F231" i="1"/>
  <c r="G231" i="1"/>
  <c r="H231" i="1"/>
  <c r="I231" i="1"/>
  <c r="J231" i="1"/>
  <c r="K231" i="1"/>
  <c r="C233" i="1"/>
  <c r="D233" i="1"/>
  <c r="E233" i="1"/>
  <c r="F233" i="1"/>
  <c r="G233" i="1"/>
  <c r="H233" i="1"/>
  <c r="I233" i="1"/>
  <c r="J233" i="1"/>
  <c r="K233" i="1"/>
  <c r="C236" i="1"/>
  <c r="D236" i="1"/>
  <c r="E236" i="1"/>
  <c r="F236" i="1"/>
  <c r="G236" i="1"/>
  <c r="H236" i="1"/>
  <c r="I236" i="1"/>
  <c r="J236" i="1"/>
  <c r="K236" i="1"/>
  <c r="C238" i="1"/>
  <c r="D238" i="1"/>
  <c r="E238" i="1"/>
  <c r="F238" i="1"/>
  <c r="G238" i="1"/>
  <c r="H238" i="1"/>
  <c r="I238" i="1"/>
  <c r="J238" i="1"/>
  <c r="K238" i="1"/>
  <c r="C240" i="1"/>
  <c r="D240" i="1"/>
  <c r="E240" i="1"/>
  <c r="F240" i="1"/>
  <c r="G240" i="1"/>
  <c r="H240" i="1"/>
  <c r="H190" i="1" s="1"/>
  <c r="I240" i="1"/>
  <c r="J240" i="1"/>
  <c r="K240" i="1"/>
  <c r="C241" i="1"/>
  <c r="C243" i="1" s="1"/>
  <c r="D241" i="1"/>
  <c r="E241" i="1"/>
  <c r="F241" i="1"/>
  <c r="G241" i="1"/>
  <c r="G243" i="1" s="1"/>
  <c r="H241" i="1"/>
  <c r="I241" i="1"/>
  <c r="J241" i="1"/>
  <c r="K241" i="1"/>
  <c r="C242" i="1"/>
  <c r="D242" i="1"/>
  <c r="D243" i="1" s="1"/>
  <c r="E242" i="1"/>
  <c r="F242" i="1"/>
  <c r="F243" i="1" s="1"/>
  <c r="G242" i="1"/>
  <c r="H242" i="1"/>
  <c r="H243" i="1" s="1"/>
  <c r="I242" i="1"/>
  <c r="J242" i="1"/>
  <c r="K242" i="1"/>
  <c r="B243" i="1"/>
  <c r="C245" i="1"/>
  <c r="D245" i="1"/>
  <c r="E245" i="1"/>
  <c r="F245" i="1"/>
  <c r="G245" i="1"/>
  <c r="H245" i="1"/>
  <c r="I245" i="1"/>
  <c r="J245" i="1"/>
  <c r="K245" i="1"/>
  <c r="C246" i="1"/>
  <c r="D246" i="1"/>
  <c r="E246" i="1"/>
  <c r="E248" i="1" s="1"/>
  <c r="F246" i="1"/>
  <c r="G246" i="1"/>
  <c r="H246" i="1"/>
  <c r="I246" i="1"/>
  <c r="J246" i="1"/>
  <c r="K246" i="1"/>
  <c r="C247" i="1"/>
  <c r="D247" i="1"/>
  <c r="E247" i="1"/>
  <c r="F247" i="1"/>
  <c r="G247" i="1"/>
  <c r="H247" i="1"/>
  <c r="I247" i="1"/>
  <c r="J247" i="1"/>
  <c r="K247" i="1"/>
  <c r="B248" i="1"/>
  <c r="C258" i="1"/>
  <c r="D258" i="1"/>
  <c r="E258" i="1"/>
  <c r="F258" i="1"/>
  <c r="G258" i="1"/>
  <c r="H258" i="1"/>
  <c r="I258" i="1"/>
  <c r="J258" i="1"/>
  <c r="K258" i="1"/>
  <c r="C262" i="1"/>
  <c r="D262" i="1"/>
  <c r="E262" i="1"/>
  <c r="F262" i="1"/>
  <c r="G262" i="1"/>
  <c r="H262" i="1"/>
  <c r="I262" i="1"/>
  <c r="J262" i="1"/>
  <c r="K262" i="1"/>
  <c r="C263" i="1"/>
  <c r="D263" i="1"/>
  <c r="D266" i="1" s="1"/>
  <c r="E263" i="1"/>
  <c r="F263" i="1"/>
  <c r="G263" i="1"/>
  <c r="H263" i="1"/>
  <c r="I263" i="1"/>
  <c r="J263" i="1"/>
  <c r="K263" i="1"/>
  <c r="C264" i="1"/>
  <c r="D264" i="1"/>
  <c r="E264" i="1"/>
  <c r="F264" i="1"/>
  <c r="G264" i="1"/>
  <c r="H264" i="1"/>
  <c r="H266" i="1" s="1"/>
  <c r="I264" i="1"/>
  <c r="J264" i="1"/>
  <c r="K264" i="1"/>
  <c r="C265" i="1"/>
  <c r="D265" i="1"/>
  <c r="E265" i="1"/>
  <c r="F265" i="1"/>
  <c r="G265" i="1"/>
  <c r="H265" i="1"/>
  <c r="I265" i="1"/>
  <c r="J265" i="1"/>
  <c r="K265" i="1"/>
  <c r="B266" i="1"/>
  <c r="C276" i="1"/>
  <c r="D276" i="1"/>
  <c r="E276" i="1"/>
  <c r="F276" i="1"/>
  <c r="G276" i="1"/>
  <c r="H276" i="1"/>
  <c r="I276" i="1"/>
  <c r="J276" i="1"/>
  <c r="K276" i="1"/>
  <c r="C278" i="1"/>
  <c r="D278" i="1"/>
  <c r="E278" i="1"/>
  <c r="F278" i="1"/>
  <c r="G278" i="1"/>
  <c r="H278" i="1"/>
  <c r="I278" i="1"/>
  <c r="J278" i="1"/>
  <c r="K278" i="1"/>
  <c r="C281" i="1"/>
  <c r="D281" i="1"/>
  <c r="E281" i="1"/>
  <c r="F281" i="1"/>
  <c r="G281" i="1"/>
  <c r="H281" i="1"/>
  <c r="I281" i="1"/>
  <c r="J281" i="1"/>
  <c r="K281" i="1"/>
  <c r="C283" i="1"/>
  <c r="D283" i="1"/>
  <c r="E283" i="1"/>
  <c r="F283" i="1"/>
  <c r="G283" i="1"/>
  <c r="H283" i="1"/>
  <c r="I283" i="1"/>
  <c r="J283" i="1"/>
  <c r="K283" i="1"/>
  <c r="C290" i="1"/>
  <c r="D290" i="1"/>
  <c r="E290" i="1"/>
  <c r="F290" i="1"/>
  <c r="G290" i="1"/>
  <c r="H290" i="1"/>
  <c r="I290" i="1"/>
  <c r="J290" i="1"/>
  <c r="K290" i="1"/>
  <c r="C294" i="1"/>
  <c r="D294" i="1"/>
  <c r="E294" i="1"/>
  <c r="F294" i="1"/>
  <c r="G294" i="1"/>
  <c r="H294" i="1"/>
  <c r="I294" i="1"/>
  <c r="J294" i="1"/>
  <c r="K294" i="1"/>
  <c r="C304" i="1"/>
  <c r="D304" i="1" s="1"/>
  <c r="B305" i="1"/>
  <c r="C305" i="1"/>
  <c r="C306" i="1"/>
  <c r="D306" i="1"/>
  <c r="E306" i="1"/>
  <c r="F306" i="1"/>
  <c r="G306" i="1"/>
  <c r="H306" i="1"/>
  <c r="I306" i="1"/>
  <c r="J306" i="1"/>
  <c r="K306" i="1"/>
  <c r="B307" i="1"/>
  <c r="C308" i="1"/>
  <c r="D308" i="1"/>
  <c r="E308" i="1"/>
  <c r="F308" i="1"/>
  <c r="G308" i="1"/>
  <c r="H308" i="1"/>
  <c r="I308" i="1"/>
  <c r="J308" i="1"/>
  <c r="K308" i="1"/>
  <c r="B310" i="1"/>
  <c r="B312" i="1" s="1"/>
  <c r="B330" i="1" s="1"/>
  <c r="C311" i="1"/>
  <c r="C310" i="1" s="1"/>
  <c r="C314" i="1" s="1"/>
  <c r="C430" i="1" s="1"/>
  <c r="D311" i="1"/>
  <c r="E311" i="1"/>
  <c r="F311" i="1"/>
  <c r="G311" i="1"/>
  <c r="H311" i="1"/>
  <c r="I311" i="1"/>
  <c r="J311" i="1"/>
  <c r="K311" i="1"/>
  <c r="C313" i="1"/>
  <c r="D313" i="1"/>
  <c r="E313" i="1"/>
  <c r="F313" i="1"/>
  <c r="G313" i="1"/>
  <c r="H313" i="1"/>
  <c r="I313" i="1"/>
  <c r="J313" i="1"/>
  <c r="K313" i="1"/>
  <c r="C317" i="1"/>
  <c r="D317" i="1"/>
  <c r="E317" i="1"/>
  <c r="F317" i="1"/>
  <c r="G317" i="1"/>
  <c r="H317" i="1"/>
  <c r="I317" i="1"/>
  <c r="J317" i="1"/>
  <c r="K317" i="1"/>
  <c r="B318" i="1"/>
  <c r="C319" i="1"/>
  <c r="C318" i="1" s="1"/>
  <c r="D319" i="1"/>
  <c r="E319" i="1"/>
  <c r="E318" i="1" s="1"/>
  <c r="F319" i="1"/>
  <c r="G319" i="1"/>
  <c r="G318" i="1" s="1"/>
  <c r="H319" i="1"/>
  <c r="I319" i="1"/>
  <c r="J319" i="1"/>
  <c r="J318" i="1" s="1"/>
  <c r="K319" i="1"/>
  <c r="K318" i="1" s="1"/>
  <c r="B320" i="1"/>
  <c r="C321" i="1"/>
  <c r="C320" i="1" s="1"/>
  <c r="C434" i="1" s="1"/>
  <c r="D321" i="1"/>
  <c r="E321" i="1"/>
  <c r="E320" i="1" s="1"/>
  <c r="E434" i="1" s="1"/>
  <c r="F321" i="1"/>
  <c r="G321" i="1"/>
  <c r="G320" i="1" s="1"/>
  <c r="G434" i="1" s="1"/>
  <c r="H321" i="1"/>
  <c r="I321" i="1"/>
  <c r="I320" i="1" s="1"/>
  <c r="I434" i="1" s="1"/>
  <c r="J321" i="1"/>
  <c r="K321" i="1"/>
  <c r="K320" i="1" s="1"/>
  <c r="K434" i="1" s="1"/>
  <c r="C323" i="1"/>
  <c r="D323" i="1"/>
  <c r="E323" i="1"/>
  <c r="F323" i="1"/>
  <c r="G323" i="1"/>
  <c r="H323" i="1"/>
  <c r="I323" i="1"/>
  <c r="J323" i="1"/>
  <c r="J326" i="1" s="1"/>
  <c r="J438" i="1" s="1"/>
  <c r="K323" i="1"/>
  <c r="B324" i="1"/>
  <c r="C325" i="1"/>
  <c r="D325" i="1"/>
  <c r="E325" i="1"/>
  <c r="E324" i="1" s="1"/>
  <c r="F325" i="1"/>
  <c r="G325" i="1"/>
  <c r="H325" i="1"/>
  <c r="I325" i="1"/>
  <c r="I324" i="1" s="1"/>
  <c r="J325" i="1"/>
  <c r="K325" i="1"/>
  <c r="B326" i="1"/>
  <c r="C327" i="1"/>
  <c r="D327" i="1"/>
  <c r="D326" i="1" s="1"/>
  <c r="D438" i="1" s="1"/>
  <c r="E327" i="1"/>
  <c r="F327" i="1"/>
  <c r="G327" i="1"/>
  <c r="H327" i="1"/>
  <c r="H326" i="1" s="1"/>
  <c r="H438" i="1" s="1"/>
  <c r="I327" i="1"/>
  <c r="J327" i="1"/>
  <c r="K327" i="1"/>
  <c r="C328" i="1"/>
  <c r="D328" i="1"/>
  <c r="E328" i="1"/>
  <c r="F328" i="1"/>
  <c r="G328" i="1"/>
  <c r="H328" i="1"/>
  <c r="I328" i="1"/>
  <c r="J328" i="1"/>
  <c r="K328" i="1"/>
  <c r="B329" i="1"/>
  <c r="B338" i="1" s="1"/>
  <c r="B340" i="1" s="1"/>
  <c r="C334" i="1"/>
  <c r="D334" i="1" s="1"/>
  <c r="E334" i="1" s="1"/>
  <c r="F334" i="1" s="1"/>
  <c r="G334" i="1" s="1"/>
  <c r="H334" i="1" s="1"/>
  <c r="I334" i="1" s="1"/>
  <c r="J334" i="1" s="1"/>
  <c r="K334" i="1" s="1"/>
  <c r="C336" i="1"/>
  <c r="D336" i="1"/>
  <c r="E336" i="1"/>
  <c r="F336" i="1"/>
  <c r="G336" i="1"/>
  <c r="H336" i="1"/>
  <c r="I336" i="1"/>
  <c r="J336" i="1"/>
  <c r="K336" i="1"/>
  <c r="C339" i="1"/>
  <c r="D339" i="1" s="1"/>
  <c r="E339" i="1" s="1"/>
  <c r="F339" i="1" s="1"/>
  <c r="G339" i="1" s="1"/>
  <c r="H339" i="1" s="1"/>
  <c r="I339" i="1" s="1"/>
  <c r="J339" i="1" s="1"/>
  <c r="K339" i="1" s="1"/>
  <c r="C341" i="1"/>
  <c r="D341" i="1"/>
  <c r="E341" i="1"/>
  <c r="F341" i="1"/>
  <c r="G341" i="1"/>
  <c r="H341" i="1"/>
  <c r="I341" i="1"/>
  <c r="J341" i="1"/>
  <c r="K341" i="1"/>
  <c r="C350" i="1"/>
  <c r="D350" i="1"/>
  <c r="E350" i="1"/>
  <c r="F350" i="1"/>
  <c r="G350" i="1"/>
  <c r="H350" i="1"/>
  <c r="I350" i="1"/>
  <c r="J350" i="1"/>
  <c r="K350" i="1"/>
  <c r="C351" i="1"/>
  <c r="D351" i="1"/>
  <c r="E351" i="1"/>
  <c r="F351" i="1"/>
  <c r="G351" i="1"/>
  <c r="H351" i="1"/>
  <c r="I351" i="1"/>
  <c r="J351" i="1"/>
  <c r="K351" i="1"/>
  <c r="C355" i="1"/>
  <c r="D355" i="1"/>
  <c r="E355" i="1"/>
  <c r="F355" i="1"/>
  <c r="G355" i="1"/>
  <c r="H355" i="1"/>
  <c r="I355" i="1"/>
  <c r="J355" i="1"/>
  <c r="K355" i="1"/>
  <c r="C356" i="1"/>
  <c r="D356" i="1"/>
  <c r="E356" i="1"/>
  <c r="F356" i="1"/>
  <c r="G356" i="1"/>
  <c r="H356" i="1"/>
  <c r="I356" i="1"/>
  <c r="J356" i="1"/>
  <c r="K356" i="1"/>
  <c r="C363" i="1"/>
  <c r="D363" i="1"/>
  <c r="E363" i="1"/>
  <c r="F363" i="1"/>
  <c r="G363" i="1"/>
  <c r="H363" i="1"/>
  <c r="I363" i="1"/>
  <c r="J363" i="1"/>
  <c r="K363" i="1"/>
  <c r="C366" i="1"/>
  <c r="D366" i="1"/>
  <c r="E366" i="1"/>
  <c r="F366" i="1"/>
  <c r="G366" i="1"/>
  <c r="H366" i="1"/>
  <c r="I366" i="1"/>
  <c r="J366" i="1"/>
  <c r="K366" i="1"/>
  <c r="C371" i="1"/>
  <c r="D371" i="1"/>
  <c r="E371" i="1"/>
  <c r="F371" i="1"/>
  <c r="G371" i="1"/>
  <c r="H371" i="1"/>
  <c r="I371" i="1"/>
  <c r="J371" i="1"/>
  <c r="K371" i="1"/>
  <c r="C374" i="1"/>
  <c r="D374" i="1"/>
  <c r="E374" i="1"/>
  <c r="F374" i="1"/>
  <c r="G374" i="1"/>
  <c r="H374" i="1"/>
  <c r="I374" i="1"/>
  <c r="J374" i="1"/>
  <c r="K374" i="1"/>
  <c r="C377" i="1"/>
  <c r="D377" i="1"/>
  <c r="E377" i="1"/>
  <c r="F377" i="1"/>
  <c r="G377" i="1"/>
  <c r="H377" i="1"/>
  <c r="I377" i="1"/>
  <c r="J377" i="1"/>
  <c r="K377" i="1"/>
  <c r="C392" i="1"/>
  <c r="D392" i="1" s="1"/>
  <c r="B395" i="1"/>
  <c r="C396" i="1"/>
  <c r="C395" i="1" s="1"/>
  <c r="D396" i="1"/>
  <c r="E396" i="1"/>
  <c r="F396" i="1"/>
  <c r="G396" i="1"/>
  <c r="H396" i="1"/>
  <c r="I396" i="1"/>
  <c r="J396" i="1"/>
  <c r="K396" i="1"/>
  <c r="C398" i="1"/>
  <c r="D398" i="1" s="1"/>
  <c r="B399" i="1"/>
  <c r="C400" i="1"/>
  <c r="D400" i="1"/>
  <c r="E400" i="1"/>
  <c r="F400" i="1"/>
  <c r="G400" i="1"/>
  <c r="H400" i="1"/>
  <c r="I400" i="1"/>
  <c r="J400" i="1"/>
  <c r="K400" i="1"/>
  <c r="C404" i="1"/>
  <c r="D404" i="1"/>
  <c r="E404" i="1"/>
  <c r="F404" i="1"/>
  <c r="G404" i="1"/>
  <c r="H404" i="1"/>
  <c r="I404" i="1"/>
  <c r="J404" i="1"/>
  <c r="K404" i="1"/>
  <c r="B406" i="1"/>
  <c r="B407" i="1" s="1"/>
  <c r="E406" i="1"/>
  <c r="C408" i="1"/>
  <c r="D408" i="1"/>
  <c r="E408" i="1"/>
  <c r="E407" i="1" s="1"/>
  <c r="F408" i="1"/>
  <c r="G408" i="1"/>
  <c r="H408" i="1"/>
  <c r="I408" i="1"/>
  <c r="J408" i="1"/>
  <c r="K408" i="1"/>
  <c r="C412" i="1"/>
  <c r="D412" i="1"/>
  <c r="E412" i="1"/>
  <c r="F412" i="1"/>
  <c r="G412" i="1"/>
  <c r="H412" i="1"/>
  <c r="I412" i="1"/>
  <c r="J412" i="1"/>
  <c r="K412" i="1"/>
  <c r="C416" i="1"/>
  <c r="D416" i="1"/>
  <c r="E416" i="1"/>
  <c r="F416" i="1"/>
  <c r="G416" i="1"/>
  <c r="H416" i="1"/>
  <c r="I416" i="1"/>
  <c r="J416" i="1"/>
  <c r="K416" i="1"/>
  <c r="C418" i="1"/>
  <c r="D418" i="1"/>
  <c r="E418" i="1"/>
  <c r="F418" i="1"/>
  <c r="G418" i="1"/>
  <c r="H418" i="1"/>
  <c r="I418" i="1"/>
  <c r="J418" i="1"/>
  <c r="K418" i="1"/>
  <c r="B419" i="1"/>
  <c r="C420" i="1"/>
  <c r="C419" i="1" s="1"/>
  <c r="D420" i="1"/>
  <c r="E420" i="1"/>
  <c r="F420" i="1"/>
  <c r="F419" i="1" s="1"/>
  <c r="G420" i="1"/>
  <c r="G419" i="1" s="1"/>
  <c r="H420" i="1"/>
  <c r="H419" i="1" s="1"/>
  <c r="I420" i="1"/>
  <c r="J420" i="1"/>
  <c r="J419" i="1" s="1"/>
  <c r="K420" i="1"/>
  <c r="K419" i="1" s="1"/>
  <c r="B422" i="1"/>
  <c r="B423" i="1" s="1"/>
  <c r="C424" i="1"/>
  <c r="D424" i="1"/>
  <c r="E424" i="1"/>
  <c r="F424" i="1"/>
  <c r="G424" i="1"/>
  <c r="H424" i="1"/>
  <c r="I424" i="1"/>
  <c r="J424" i="1"/>
  <c r="K424" i="1"/>
  <c r="B426" i="1"/>
  <c r="B427" i="1" s="1"/>
  <c r="C428" i="1"/>
  <c r="D428" i="1"/>
  <c r="E428" i="1"/>
  <c r="F428" i="1"/>
  <c r="G428" i="1"/>
  <c r="H428" i="1"/>
  <c r="I428" i="1"/>
  <c r="J428" i="1"/>
  <c r="K428" i="1"/>
  <c r="C432" i="1"/>
  <c r="D432" i="1"/>
  <c r="E432" i="1"/>
  <c r="F432" i="1"/>
  <c r="G432" i="1"/>
  <c r="H432" i="1"/>
  <c r="I432" i="1"/>
  <c r="J432" i="1"/>
  <c r="K432" i="1"/>
  <c r="B434" i="1"/>
  <c r="B435" i="1" s="1"/>
  <c r="C436" i="1"/>
  <c r="D436" i="1"/>
  <c r="E436" i="1"/>
  <c r="E435" i="1" s="1"/>
  <c r="F436" i="1"/>
  <c r="G436" i="1"/>
  <c r="H436" i="1"/>
  <c r="I436" i="1"/>
  <c r="I435" i="1" s="1"/>
  <c r="J436" i="1"/>
  <c r="K436" i="1"/>
  <c r="B438" i="1"/>
  <c r="B439" i="1" s="1"/>
  <c r="C440" i="1"/>
  <c r="D440" i="1"/>
  <c r="D439" i="1" s="1"/>
  <c r="E440" i="1"/>
  <c r="F440" i="1"/>
  <c r="G440" i="1"/>
  <c r="H440" i="1"/>
  <c r="I440" i="1"/>
  <c r="J440" i="1"/>
  <c r="J439" i="1" s="1"/>
  <c r="K440" i="1"/>
  <c r="C442" i="1"/>
  <c r="D442" i="1" s="1"/>
  <c r="E442" i="1" s="1"/>
  <c r="F442" i="1" s="1"/>
  <c r="B443" i="1"/>
  <c r="C444" i="1"/>
  <c r="C443" i="1" s="1"/>
  <c r="D444" i="1"/>
  <c r="E444" i="1"/>
  <c r="F444" i="1"/>
  <c r="G444" i="1"/>
  <c r="H444" i="1"/>
  <c r="I444" i="1"/>
  <c r="J444" i="1"/>
  <c r="K444" i="1"/>
  <c r="C454" i="1"/>
  <c r="D454" i="1"/>
  <c r="E454" i="1"/>
  <c r="F454" i="1"/>
  <c r="G454" i="1"/>
  <c r="H454" i="1"/>
  <c r="I454" i="1"/>
  <c r="J454" i="1"/>
  <c r="K454" i="1"/>
  <c r="C469" i="1"/>
  <c r="D469" i="1"/>
  <c r="E469" i="1"/>
  <c r="F469" i="1"/>
  <c r="G469" i="1"/>
  <c r="H469" i="1"/>
  <c r="I469" i="1"/>
  <c r="J469" i="1"/>
  <c r="K469" i="1"/>
  <c r="C472" i="1"/>
  <c r="D472" i="1"/>
  <c r="E472" i="1"/>
  <c r="F472" i="1"/>
  <c r="G472" i="1"/>
  <c r="H472" i="1"/>
  <c r="I472" i="1"/>
  <c r="J472" i="1"/>
  <c r="K472" i="1"/>
  <c r="C473" i="1"/>
  <c r="D473" i="1"/>
  <c r="E473" i="1"/>
  <c r="F473" i="1"/>
  <c r="G473" i="1"/>
  <c r="H473" i="1"/>
  <c r="I473" i="1"/>
  <c r="J473" i="1"/>
  <c r="K473" i="1"/>
  <c r="C474" i="1"/>
  <c r="D474" i="1"/>
  <c r="E474" i="1"/>
  <c r="F474" i="1"/>
  <c r="G474" i="1"/>
  <c r="H474" i="1"/>
  <c r="I474" i="1"/>
  <c r="J474" i="1"/>
  <c r="K474" i="1"/>
  <c r="B475" i="1"/>
  <c r="D475" i="1"/>
  <c r="H475" i="1"/>
  <c r="C480" i="1"/>
  <c r="C485" i="1"/>
  <c r="D485" i="1"/>
  <c r="E485" i="1"/>
  <c r="F485" i="1"/>
  <c r="G485" i="1"/>
  <c r="H485" i="1"/>
  <c r="I485" i="1"/>
  <c r="J485" i="1"/>
  <c r="K485" i="1"/>
  <c r="C487" i="1"/>
  <c r="D487" i="1"/>
  <c r="E487" i="1"/>
  <c r="F487" i="1"/>
  <c r="G487" i="1"/>
  <c r="H487" i="1"/>
  <c r="I487" i="1"/>
  <c r="J487" i="1"/>
  <c r="K487" i="1"/>
  <c r="C489" i="1"/>
  <c r="D489" i="1"/>
  <c r="E489" i="1"/>
  <c r="F489" i="1"/>
  <c r="G489" i="1"/>
  <c r="H489" i="1"/>
  <c r="I489" i="1"/>
  <c r="J489" i="1"/>
  <c r="K489" i="1"/>
  <c r="C491" i="1"/>
  <c r="D491" i="1"/>
  <c r="E491" i="1"/>
  <c r="F491" i="1"/>
  <c r="G491" i="1"/>
  <c r="H491" i="1"/>
  <c r="I491" i="1"/>
  <c r="J491" i="1"/>
  <c r="K491" i="1"/>
  <c r="C493" i="1"/>
  <c r="D493" i="1"/>
  <c r="E493" i="1"/>
  <c r="F493" i="1"/>
  <c r="G493" i="1"/>
  <c r="H493" i="1"/>
  <c r="I493" i="1"/>
  <c r="J493" i="1"/>
  <c r="K493" i="1"/>
  <c r="C495" i="1"/>
  <c r="D495" i="1"/>
  <c r="E495" i="1"/>
  <c r="F495" i="1"/>
  <c r="G495" i="1"/>
  <c r="H495" i="1"/>
  <c r="I495" i="1"/>
  <c r="J495" i="1"/>
  <c r="K495" i="1"/>
  <c r="C497" i="1"/>
  <c r="D497" i="1"/>
  <c r="E497" i="1"/>
  <c r="F497" i="1"/>
  <c r="G497" i="1"/>
  <c r="H497" i="1"/>
  <c r="I497" i="1"/>
  <c r="J497" i="1"/>
  <c r="K497" i="1"/>
  <c r="C511" i="1"/>
  <c r="D511" i="1"/>
  <c r="E511" i="1"/>
  <c r="F511" i="1"/>
  <c r="G511" i="1"/>
  <c r="H511" i="1"/>
  <c r="I511" i="1"/>
  <c r="J511" i="1"/>
  <c r="K511" i="1"/>
  <c r="C540" i="1"/>
  <c r="D540" i="1"/>
  <c r="E540" i="1"/>
  <c r="F540" i="1"/>
  <c r="F542" i="1" s="1"/>
  <c r="G540" i="1"/>
  <c r="H540" i="1"/>
  <c r="I540" i="1"/>
  <c r="J540" i="1"/>
  <c r="J542" i="1" s="1"/>
  <c r="K540" i="1"/>
  <c r="C541" i="1"/>
  <c r="C542" i="1" s="1"/>
  <c r="D541" i="1"/>
  <c r="E541" i="1"/>
  <c r="F541" i="1"/>
  <c r="G541" i="1"/>
  <c r="G542" i="1" s="1"/>
  <c r="H541" i="1"/>
  <c r="I541" i="1"/>
  <c r="J541" i="1"/>
  <c r="K541" i="1"/>
  <c r="B542" i="1"/>
  <c r="K542" i="1"/>
  <c r="C552" i="1"/>
  <c r="D552" i="1"/>
  <c r="E552" i="1"/>
  <c r="F552" i="1"/>
  <c r="G552" i="1"/>
  <c r="H552" i="1"/>
  <c r="I552" i="1"/>
  <c r="J552" i="1"/>
  <c r="K552" i="1"/>
  <c r="C555" i="1"/>
  <c r="C559" i="1" s="1"/>
  <c r="D555" i="1"/>
  <c r="E555" i="1"/>
  <c r="F555" i="1"/>
  <c r="G555" i="1"/>
  <c r="G559" i="1" s="1"/>
  <c r="H555" i="1"/>
  <c r="I555" i="1"/>
  <c r="J555" i="1"/>
  <c r="J559" i="1" s="1"/>
  <c r="K555" i="1"/>
  <c r="K559" i="1" s="1"/>
  <c r="C557" i="1"/>
  <c r="D557" i="1"/>
  <c r="D559" i="1" s="1"/>
  <c r="E557" i="1"/>
  <c r="F557" i="1"/>
  <c r="G557" i="1"/>
  <c r="H557" i="1"/>
  <c r="H559" i="1" s="1"/>
  <c r="I557" i="1"/>
  <c r="J557" i="1"/>
  <c r="K557" i="1"/>
  <c r="B559" i="1"/>
  <c r="F559" i="1"/>
  <c r="C562" i="1"/>
  <c r="D562" i="1"/>
  <c r="E562" i="1"/>
  <c r="F562" i="1"/>
  <c r="G562" i="1"/>
  <c r="H562" i="1"/>
  <c r="I562" i="1"/>
  <c r="J562" i="1"/>
  <c r="K562" i="1"/>
  <c r="C565" i="1"/>
  <c r="D565" i="1"/>
  <c r="E565" i="1"/>
  <c r="F565" i="1"/>
  <c r="G565" i="1"/>
  <c r="H565" i="1"/>
  <c r="I565" i="1"/>
  <c r="J565" i="1"/>
  <c r="K565" i="1"/>
  <c r="C568" i="1"/>
  <c r="D568" i="1"/>
  <c r="E568" i="1"/>
  <c r="F568" i="1"/>
  <c r="G568" i="1"/>
  <c r="H568" i="1"/>
  <c r="I568" i="1"/>
  <c r="J568" i="1"/>
  <c r="K568" i="1"/>
  <c r="C571" i="1"/>
  <c r="D571" i="1"/>
  <c r="E571" i="1"/>
  <c r="F571" i="1"/>
  <c r="G571" i="1"/>
  <c r="H571" i="1"/>
  <c r="I571" i="1"/>
  <c r="J571" i="1"/>
  <c r="K571" i="1"/>
  <c r="C574" i="1"/>
  <c r="D574" i="1"/>
  <c r="E574" i="1"/>
  <c r="F574" i="1"/>
  <c r="G574" i="1"/>
  <c r="H574" i="1"/>
  <c r="I574" i="1"/>
  <c r="J574" i="1"/>
  <c r="K574" i="1"/>
  <c r="C577" i="1"/>
  <c r="D577" i="1"/>
  <c r="E577" i="1"/>
  <c r="F577" i="1"/>
  <c r="G577" i="1"/>
  <c r="H577" i="1"/>
  <c r="I577" i="1"/>
  <c r="J577" i="1"/>
  <c r="K577" i="1"/>
  <c r="C580" i="1"/>
  <c r="D580" i="1"/>
  <c r="E580" i="1"/>
  <c r="F580" i="1"/>
  <c r="G580" i="1"/>
  <c r="H580" i="1"/>
  <c r="I580" i="1"/>
  <c r="J580" i="1"/>
  <c r="K580" i="1"/>
  <c r="C583" i="1"/>
  <c r="D583" i="1"/>
  <c r="E583" i="1"/>
  <c r="F583" i="1"/>
  <c r="G583" i="1"/>
  <c r="H583" i="1"/>
  <c r="I583" i="1"/>
  <c r="J583" i="1"/>
  <c r="K583" i="1"/>
  <c r="C586" i="1"/>
  <c r="D586" i="1"/>
  <c r="E586" i="1"/>
  <c r="F586" i="1"/>
  <c r="G586" i="1"/>
  <c r="H586" i="1"/>
  <c r="I586" i="1"/>
  <c r="J586" i="1"/>
  <c r="K586" i="1"/>
  <c r="C589" i="1"/>
  <c r="D589" i="1"/>
  <c r="E589" i="1"/>
  <c r="F589" i="1"/>
  <c r="G589" i="1"/>
  <c r="H589" i="1"/>
  <c r="I589" i="1"/>
  <c r="J589" i="1"/>
  <c r="K589" i="1"/>
  <c r="C592" i="1"/>
  <c r="D592" i="1"/>
  <c r="E592" i="1"/>
  <c r="F592" i="1"/>
  <c r="G592" i="1"/>
  <c r="H592" i="1"/>
  <c r="I592" i="1"/>
  <c r="J592" i="1"/>
  <c r="K592" i="1"/>
  <c r="C595" i="1"/>
  <c r="D595" i="1"/>
  <c r="E595" i="1"/>
  <c r="F595" i="1"/>
  <c r="G595" i="1"/>
  <c r="H595" i="1"/>
  <c r="I595" i="1"/>
  <c r="J595" i="1"/>
  <c r="K595" i="1"/>
  <c r="C598" i="1"/>
  <c r="D598" i="1"/>
  <c r="E598" i="1"/>
  <c r="F598" i="1"/>
  <c r="G598" i="1"/>
  <c r="H598" i="1"/>
  <c r="I598" i="1"/>
  <c r="J598" i="1"/>
  <c r="K598" i="1"/>
  <c r="C605" i="1"/>
  <c r="D605" i="1"/>
  <c r="E605" i="1"/>
  <c r="F605" i="1"/>
  <c r="G605" i="1"/>
  <c r="H605" i="1"/>
  <c r="I605" i="1"/>
  <c r="J605" i="1"/>
  <c r="K605" i="1"/>
  <c r="C609" i="1"/>
  <c r="D609" i="1"/>
  <c r="E609" i="1"/>
  <c r="F609" i="1"/>
  <c r="G609" i="1"/>
  <c r="H609" i="1"/>
  <c r="I609" i="1"/>
  <c r="J609" i="1"/>
  <c r="K609" i="1"/>
  <c r="C610" i="1"/>
  <c r="D610" i="1"/>
  <c r="E610" i="1"/>
  <c r="F610" i="1"/>
  <c r="G610" i="1"/>
  <c r="H610" i="1"/>
  <c r="I610" i="1"/>
  <c r="J610" i="1"/>
  <c r="K610" i="1"/>
  <c r="C611" i="1"/>
  <c r="D611" i="1"/>
  <c r="E611" i="1"/>
  <c r="F611" i="1"/>
  <c r="G611" i="1"/>
  <c r="H611" i="1"/>
  <c r="I611" i="1"/>
  <c r="J611" i="1"/>
  <c r="K611" i="1"/>
  <c r="B614" i="1"/>
  <c r="C613" i="1"/>
  <c r="D613" i="1"/>
  <c r="E613" i="1"/>
  <c r="F613" i="1"/>
  <c r="G613" i="1"/>
  <c r="H613" i="1"/>
  <c r="I613" i="1"/>
  <c r="J613" i="1"/>
  <c r="K613" i="1"/>
  <c r="F266" i="1" l="1"/>
  <c r="D203" i="1"/>
  <c r="F203" i="1"/>
  <c r="I205" i="1"/>
  <c r="I410" i="1" s="1"/>
  <c r="K197" i="1"/>
  <c r="C197" i="1"/>
  <c r="F199" i="1"/>
  <c r="F406" i="1" s="1"/>
  <c r="F407" i="1" s="1"/>
  <c r="K199" i="1"/>
  <c r="K406" i="1" s="1"/>
  <c r="K407" i="1" s="1"/>
  <c r="C199" i="1"/>
  <c r="C406" i="1" s="1"/>
  <c r="B188" i="1"/>
  <c r="G38" i="1"/>
  <c r="G46" i="1"/>
  <c r="G105" i="1" s="1"/>
  <c r="G161" i="1"/>
  <c r="I129" i="1"/>
  <c r="I131" i="1" s="1"/>
  <c r="I132" i="1" s="1"/>
  <c r="K243" i="1"/>
  <c r="D190" i="1"/>
  <c r="G66" i="1"/>
  <c r="G68" i="1" s="1"/>
  <c r="G69" i="1" s="1"/>
  <c r="G129" i="1"/>
  <c r="J243" i="1"/>
  <c r="G210" i="1"/>
  <c r="G219" i="1" s="1"/>
  <c r="G414" i="1" s="1"/>
  <c r="G415" i="1" s="1"/>
  <c r="I161" i="1"/>
  <c r="G145" i="1"/>
  <c r="K137" i="1"/>
  <c r="I46" i="1"/>
  <c r="I62" i="1" s="1"/>
  <c r="K37" i="1"/>
  <c r="I248" i="1"/>
  <c r="E137" i="1"/>
  <c r="C46" i="1"/>
  <c r="C105" i="1" s="1"/>
  <c r="B31" i="1"/>
  <c r="B32" i="1" s="1"/>
  <c r="G19" i="1"/>
  <c r="G20" i="1" s="1"/>
  <c r="G31" i="1"/>
  <c r="G32" i="1" s="1"/>
  <c r="I31" i="1"/>
  <c r="I32" i="1" s="1"/>
  <c r="K124" i="1"/>
  <c r="E46" i="1"/>
  <c r="E62" i="1" s="1"/>
  <c r="H439" i="1"/>
  <c r="E161" i="1"/>
  <c r="K161" i="1"/>
  <c r="I559" i="1"/>
  <c r="H542" i="1"/>
  <c r="F475" i="1"/>
  <c r="K435" i="1"/>
  <c r="C435" i="1"/>
  <c r="K248" i="1"/>
  <c r="C248" i="1"/>
  <c r="I243" i="1"/>
  <c r="J190" i="1"/>
  <c r="J191" i="1" s="1"/>
  <c r="E203" i="1"/>
  <c r="G137" i="1"/>
  <c r="G138" i="1" s="1"/>
  <c r="K127" i="1"/>
  <c r="C127" i="1"/>
  <c r="E124" i="1"/>
  <c r="C64" i="1"/>
  <c r="E19" i="1"/>
  <c r="E20" i="1" s="1"/>
  <c r="E419" i="1"/>
  <c r="I407" i="1"/>
  <c r="G324" i="1"/>
  <c r="F318" i="1"/>
  <c r="G199" i="1"/>
  <c r="G406" i="1" s="1"/>
  <c r="G407" i="1" s="1"/>
  <c r="K47" i="1"/>
  <c r="K53" i="1" s="1"/>
  <c r="C47" i="1"/>
  <c r="C53" i="1" s="1"/>
  <c r="C38" i="1"/>
  <c r="E542" i="1"/>
  <c r="D419" i="1"/>
  <c r="B72" i="1"/>
  <c r="B74" i="1" s="1"/>
  <c r="J266" i="1"/>
  <c r="B163" i="1"/>
  <c r="B164" i="1" s="1"/>
  <c r="B149" i="1"/>
  <c r="B150" i="1" s="1"/>
  <c r="I53" i="1"/>
  <c r="K17" i="1"/>
  <c r="K46" i="1" s="1"/>
  <c r="K145" i="1" s="1"/>
  <c r="C407" i="1"/>
  <c r="E559" i="1"/>
  <c r="D542" i="1"/>
  <c r="J475" i="1"/>
  <c r="C399" i="1"/>
  <c r="F326" i="1"/>
  <c r="F438" i="1" s="1"/>
  <c r="F439" i="1" s="1"/>
  <c r="G435" i="1"/>
  <c r="I318" i="1"/>
  <c r="G248" i="1"/>
  <c r="E243" i="1"/>
  <c r="F190" i="1"/>
  <c r="F191" i="1" s="1"/>
  <c r="E210" i="1"/>
  <c r="E219" i="1" s="1"/>
  <c r="E414" i="1" s="1"/>
  <c r="E415" i="1" s="1"/>
  <c r="I203" i="1"/>
  <c r="B194" i="1"/>
  <c r="E129" i="1"/>
  <c r="E47" i="1"/>
  <c r="E53" i="1" s="1"/>
  <c r="I419" i="1"/>
  <c r="K324" i="1"/>
  <c r="C324" i="1"/>
  <c r="G197" i="1"/>
  <c r="H147" i="1"/>
  <c r="I542" i="1"/>
  <c r="D443" i="1"/>
  <c r="E205" i="1"/>
  <c r="E410" i="1" s="1"/>
  <c r="K129" i="1"/>
  <c r="K131" i="1" s="1"/>
  <c r="K132" i="1" s="1"/>
  <c r="C129" i="1"/>
  <c r="C131" i="1" s="1"/>
  <c r="C132" i="1" s="1"/>
  <c r="E127" i="1"/>
  <c r="K66" i="1"/>
  <c r="K72" i="1" s="1"/>
  <c r="C66" i="1"/>
  <c r="C72" i="1" s="1"/>
  <c r="E64" i="1"/>
  <c r="G53" i="1"/>
  <c r="K475" i="1"/>
  <c r="I475" i="1"/>
  <c r="G475" i="1"/>
  <c r="E475" i="1"/>
  <c r="C475" i="1"/>
  <c r="E443" i="1"/>
  <c r="J407" i="1"/>
  <c r="H407" i="1"/>
  <c r="D407" i="1"/>
  <c r="J324" i="1"/>
  <c r="H324" i="1"/>
  <c r="F324" i="1"/>
  <c r="D324" i="1"/>
  <c r="B314" i="1"/>
  <c r="B430" i="1" s="1"/>
  <c r="B431" i="1" s="1"/>
  <c r="B447" i="1" s="1"/>
  <c r="C307" i="1"/>
  <c r="C426" i="1" s="1"/>
  <c r="C427" i="1" s="1"/>
  <c r="K266" i="1"/>
  <c r="I266" i="1"/>
  <c r="G266" i="1"/>
  <c r="E266" i="1"/>
  <c r="C266" i="1"/>
  <c r="J248" i="1"/>
  <c r="H248" i="1"/>
  <c r="F248" i="1"/>
  <c r="D248" i="1"/>
  <c r="K184" i="1"/>
  <c r="I184" i="1"/>
  <c r="I185" i="1" s="1"/>
  <c r="G184" i="1"/>
  <c r="E184" i="1"/>
  <c r="C184" i="1"/>
  <c r="K193" i="1"/>
  <c r="K422" i="1" s="1"/>
  <c r="K423" i="1" s="1"/>
  <c r="I193" i="1"/>
  <c r="I422" i="1" s="1"/>
  <c r="I423" i="1" s="1"/>
  <c r="G193" i="1"/>
  <c r="G422" i="1" s="1"/>
  <c r="G423" i="1" s="1"/>
  <c r="E193" i="1"/>
  <c r="E422" i="1" s="1"/>
  <c r="E423" i="1" s="1"/>
  <c r="C193" i="1"/>
  <c r="C422" i="1" s="1"/>
  <c r="C423" i="1" s="1"/>
  <c r="J205" i="1"/>
  <c r="J410" i="1" s="1"/>
  <c r="J411" i="1" s="1"/>
  <c r="H205" i="1"/>
  <c r="H410" i="1" s="1"/>
  <c r="H411" i="1" s="1"/>
  <c r="F205" i="1"/>
  <c r="F410" i="1" s="1"/>
  <c r="F411" i="1" s="1"/>
  <c r="D205" i="1"/>
  <c r="D410" i="1" s="1"/>
  <c r="D411" i="1" s="1"/>
  <c r="J197" i="1"/>
  <c r="H197" i="1"/>
  <c r="F197" i="1"/>
  <c r="D197" i="1"/>
  <c r="B185" i="1"/>
  <c r="J137" i="1"/>
  <c r="H137" i="1"/>
  <c r="F137" i="1"/>
  <c r="D137" i="1"/>
  <c r="D129" i="1"/>
  <c r="B57" i="1"/>
  <c r="C431" i="1"/>
  <c r="K411" i="1"/>
  <c r="I411" i="1"/>
  <c r="G411" i="1"/>
  <c r="E411" i="1"/>
  <c r="C411" i="1"/>
  <c r="B331" i="1"/>
  <c r="H318" i="1"/>
  <c r="D318" i="1"/>
  <c r="D307" i="1"/>
  <c r="D426" i="1" s="1"/>
  <c r="D427" i="1" s="1"/>
  <c r="J187" i="1"/>
  <c r="J402" i="1" s="1"/>
  <c r="J403" i="1" s="1"/>
  <c r="H187" i="1"/>
  <c r="H402" i="1" s="1"/>
  <c r="H403" i="1" s="1"/>
  <c r="F187" i="1"/>
  <c r="F402" i="1" s="1"/>
  <c r="F403" i="1" s="1"/>
  <c r="D187" i="1"/>
  <c r="D402" i="1" s="1"/>
  <c r="D403" i="1" s="1"/>
  <c r="B131" i="1"/>
  <c r="B132" i="1" s="1"/>
  <c r="B51" i="1"/>
  <c r="B52" i="1" s="1"/>
  <c r="J37" i="1"/>
  <c r="J129" i="1" s="1"/>
  <c r="H37" i="1"/>
  <c r="H38" i="1" s="1"/>
  <c r="F37" i="1"/>
  <c r="F129" i="1" s="1"/>
  <c r="D37" i="1"/>
  <c r="D66" i="1" s="1"/>
  <c r="D72" i="1" s="1"/>
  <c r="J29" i="1"/>
  <c r="H29" i="1"/>
  <c r="F29" i="1"/>
  <c r="D29" i="1"/>
  <c r="E398" i="1"/>
  <c r="D399" i="1"/>
  <c r="E392" i="1"/>
  <c r="D395" i="1"/>
  <c r="F443" i="1"/>
  <c r="G442" i="1"/>
  <c r="H442" i="1" s="1"/>
  <c r="C312" i="1"/>
  <c r="C330" i="1" s="1"/>
  <c r="C329" i="1"/>
  <c r="K185" i="1"/>
  <c r="G185" i="1"/>
  <c r="E185" i="1"/>
  <c r="C185" i="1"/>
  <c r="B333" i="1"/>
  <c r="B332" i="1"/>
  <c r="K326" i="1"/>
  <c r="K438" i="1" s="1"/>
  <c r="K439" i="1" s="1"/>
  <c r="I326" i="1"/>
  <c r="I438" i="1" s="1"/>
  <c r="I439" i="1" s="1"/>
  <c r="G326" i="1"/>
  <c r="G438" i="1" s="1"/>
  <c r="G439" i="1" s="1"/>
  <c r="E326" i="1"/>
  <c r="E438" i="1" s="1"/>
  <c r="E439" i="1" s="1"/>
  <c r="C326" i="1"/>
  <c r="C438" i="1" s="1"/>
  <c r="C439" i="1" s="1"/>
  <c r="J320" i="1"/>
  <c r="J434" i="1" s="1"/>
  <c r="J435" i="1" s="1"/>
  <c r="H320" i="1"/>
  <c r="H434" i="1" s="1"/>
  <c r="H435" i="1" s="1"/>
  <c r="F320" i="1"/>
  <c r="F434" i="1" s="1"/>
  <c r="F435" i="1" s="1"/>
  <c r="D320" i="1"/>
  <c r="D434" i="1" s="1"/>
  <c r="D435" i="1" s="1"/>
  <c r="D310" i="1"/>
  <c r="D305" i="1"/>
  <c r="E304" i="1"/>
  <c r="E307" i="1" s="1"/>
  <c r="E426" i="1" s="1"/>
  <c r="E427" i="1" s="1"/>
  <c r="H191" i="1"/>
  <c r="H194" i="1"/>
  <c r="D191" i="1"/>
  <c r="D194" i="1"/>
  <c r="G208" i="1"/>
  <c r="G213" i="1" s="1"/>
  <c r="G209" i="1"/>
  <c r="G215" i="1" s="1"/>
  <c r="D158" i="1"/>
  <c r="C159" i="1"/>
  <c r="I70" i="1"/>
  <c r="G70" i="1"/>
  <c r="E70" i="1"/>
  <c r="C68" i="1"/>
  <c r="C70" i="1"/>
  <c r="I105" i="1"/>
  <c r="E105" i="1"/>
  <c r="E145" i="1"/>
  <c r="I40" i="1"/>
  <c r="I109" i="1" s="1"/>
  <c r="I42" i="1"/>
  <c r="I111" i="1" s="1"/>
  <c r="I49" i="1"/>
  <c r="I51" i="1" s="1"/>
  <c r="I52" i="1" s="1"/>
  <c r="I66" i="1"/>
  <c r="I72" i="1" s="1"/>
  <c r="E40" i="1"/>
  <c r="E109" i="1" s="1"/>
  <c r="E42" i="1"/>
  <c r="E111" i="1" s="1"/>
  <c r="E49" i="1"/>
  <c r="E66" i="1"/>
  <c r="E72" i="1" s="1"/>
  <c r="B209" i="1"/>
  <c r="B215" i="1" s="1"/>
  <c r="B208" i="1"/>
  <c r="J193" i="1"/>
  <c r="J422" i="1" s="1"/>
  <c r="J423" i="1" s="1"/>
  <c r="H193" i="1"/>
  <c r="H422" i="1" s="1"/>
  <c r="H423" i="1" s="1"/>
  <c r="F193" i="1"/>
  <c r="F422" i="1" s="1"/>
  <c r="F423" i="1" s="1"/>
  <c r="D193" i="1"/>
  <c r="D422" i="1" s="1"/>
  <c r="D423" i="1" s="1"/>
  <c r="K190" i="1"/>
  <c r="I190" i="1"/>
  <c r="G190" i="1"/>
  <c r="E190" i="1"/>
  <c r="C190" i="1"/>
  <c r="K187" i="1"/>
  <c r="I187" i="1"/>
  <c r="G187" i="1"/>
  <c r="E187" i="1"/>
  <c r="C187" i="1"/>
  <c r="J184" i="1"/>
  <c r="H184" i="1"/>
  <c r="F184" i="1"/>
  <c r="F188" i="1" s="1"/>
  <c r="D184" i="1"/>
  <c r="C147" i="1"/>
  <c r="C149" i="1" s="1"/>
  <c r="E147" i="1"/>
  <c r="E149" i="1" s="1"/>
  <c r="G147" i="1"/>
  <c r="G149" i="1" s="1"/>
  <c r="I147" i="1"/>
  <c r="I149" i="1" s="1"/>
  <c r="K147" i="1"/>
  <c r="K149" i="1" s="1"/>
  <c r="C163" i="1"/>
  <c r="H149" i="1"/>
  <c r="D149" i="1"/>
  <c r="G131" i="1"/>
  <c r="G132" i="1" s="1"/>
  <c r="E131" i="1"/>
  <c r="E132" i="1" s="1"/>
  <c r="E51" i="1"/>
  <c r="E52" i="1" s="1"/>
  <c r="K62" i="1"/>
  <c r="K78" i="1"/>
  <c r="G62" i="1"/>
  <c r="G78" i="1"/>
  <c r="K40" i="1"/>
  <c r="K109" i="1" s="1"/>
  <c r="K42" i="1"/>
  <c r="K111" i="1" s="1"/>
  <c r="K49" i="1"/>
  <c r="K51" i="1" s="1"/>
  <c r="K52" i="1" s="1"/>
  <c r="G40" i="1"/>
  <c r="G109" i="1" s="1"/>
  <c r="G42" i="1"/>
  <c r="G111" i="1" s="1"/>
  <c r="G49" i="1"/>
  <c r="G51" i="1" s="1"/>
  <c r="G52" i="1" s="1"/>
  <c r="C40" i="1"/>
  <c r="C109" i="1" s="1"/>
  <c r="C42" i="1"/>
  <c r="C111" i="1" s="1"/>
  <c r="C49" i="1"/>
  <c r="J17" i="1"/>
  <c r="J38" i="1" s="1"/>
  <c r="J19" i="1"/>
  <c r="J31" i="1" s="1"/>
  <c r="H17" i="1"/>
  <c r="H19" i="1"/>
  <c r="H31" i="1" s="1"/>
  <c r="F17" i="1"/>
  <c r="F19" i="1"/>
  <c r="F31" i="1" s="1"/>
  <c r="D17" i="1"/>
  <c r="D19" i="1"/>
  <c r="D31" i="1" s="1"/>
  <c r="E55" i="1"/>
  <c r="C55" i="1"/>
  <c r="C57" i="1" s="1"/>
  <c r="I138" i="1" l="1"/>
  <c r="I78" i="1"/>
  <c r="C69" i="1"/>
  <c r="C62" i="1"/>
  <c r="E78" i="1"/>
  <c r="E209" i="1"/>
  <c r="E215" i="1" s="1"/>
  <c r="K210" i="1"/>
  <c r="G217" i="1"/>
  <c r="G218" i="1" s="1"/>
  <c r="I55" i="1"/>
  <c r="I57" i="1" s="1"/>
  <c r="C212" i="1"/>
  <c r="C614" i="1"/>
  <c r="C78" i="1"/>
  <c r="C210" i="1"/>
  <c r="F38" i="1"/>
  <c r="G74" i="1"/>
  <c r="G75" i="1" s="1"/>
  <c r="E208" i="1"/>
  <c r="E213" i="1" s="1"/>
  <c r="E217" i="1" s="1"/>
  <c r="E218" i="1" s="1"/>
  <c r="C145" i="1"/>
  <c r="G212" i="1"/>
  <c r="G614" i="1"/>
  <c r="I614" i="1"/>
  <c r="I212" i="1"/>
  <c r="G72" i="1"/>
  <c r="D38" i="1"/>
  <c r="I145" i="1"/>
  <c r="C138" i="1"/>
  <c r="I210" i="1"/>
  <c r="B76" i="1"/>
  <c r="C74" i="1"/>
  <c r="C81" i="1" s="1"/>
  <c r="B81" i="1"/>
  <c r="B59" i="1"/>
  <c r="B58" i="1"/>
  <c r="E57" i="1"/>
  <c r="E59" i="1" s="1"/>
  <c r="F194" i="1"/>
  <c r="E614" i="1"/>
  <c r="E212" i="1"/>
  <c r="G55" i="1"/>
  <c r="G57" i="1" s="1"/>
  <c r="G58" i="1" s="1"/>
  <c r="H129" i="1"/>
  <c r="K20" i="1"/>
  <c r="E138" i="1"/>
  <c r="K55" i="1"/>
  <c r="K57" i="1" s="1"/>
  <c r="K58" i="1" s="1"/>
  <c r="C51" i="1"/>
  <c r="C52" i="1" s="1"/>
  <c r="B75" i="1"/>
  <c r="J188" i="1"/>
  <c r="J194" i="1"/>
  <c r="K64" i="1"/>
  <c r="K38" i="1"/>
  <c r="H66" i="1"/>
  <c r="H72" i="1" s="1"/>
  <c r="B446" i="1"/>
  <c r="B448" i="1" s="1"/>
  <c r="K614" i="1"/>
  <c r="K212" i="1"/>
  <c r="K105" i="1"/>
  <c r="E31" i="1"/>
  <c r="E32" i="1" s="1"/>
  <c r="K138" i="1"/>
  <c r="K32" i="1"/>
  <c r="D42" i="1"/>
  <c r="D111" i="1" s="1"/>
  <c r="D40" i="1"/>
  <c r="D109" i="1" s="1"/>
  <c r="D49" i="1"/>
  <c r="D55" i="1" s="1"/>
  <c r="D161" i="1"/>
  <c r="H42" i="1"/>
  <c r="H111" i="1" s="1"/>
  <c r="H40" i="1"/>
  <c r="H109" i="1" s="1"/>
  <c r="H49" i="1"/>
  <c r="H55" i="1" s="1"/>
  <c r="H161" i="1"/>
  <c r="F66" i="1"/>
  <c r="F72" i="1" s="1"/>
  <c r="J66" i="1"/>
  <c r="J72" i="1" s="1"/>
  <c r="F40" i="1"/>
  <c r="F109" i="1" s="1"/>
  <c r="F49" i="1"/>
  <c r="F55" i="1" s="1"/>
  <c r="F42" i="1"/>
  <c r="F111" i="1" s="1"/>
  <c r="F161" i="1"/>
  <c r="J40" i="1"/>
  <c r="J109" i="1" s="1"/>
  <c r="J49" i="1"/>
  <c r="J55" i="1" s="1"/>
  <c r="J42" i="1"/>
  <c r="J111" i="1" s="1"/>
  <c r="J161" i="1"/>
  <c r="I59" i="1"/>
  <c r="I58" i="1"/>
  <c r="H32" i="1"/>
  <c r="C58" i="1"/>
  <c r="C59" i="1"/>
  <c r="D46" i="1"/>
  <c r="D47" i="1"/>
  <c r="D127" i="1"/>
  <c r="D131" i="1" s="1"/>
  <c r="D64" i="1"/>
  <c r="F46" i="1"/>
  <c r="F47" i="1"/>
  <c r="F64" i="1"/>
  <c r="F127" i="1"/>
  <c r="F131" i="1" s="1"/>
  <c r="H46" i="1"/>
  <c r="H150" i="1" s="1"/>
  <c r="H47" i="1"/>
  <c r="H64" i="1"/>
  <c r="H127" i="1"/>
  <c r="J46" i="1"/>
  <c r="J47" i="1"/>
  <c r="J64" i="1"/>
  <c r="J127" i="1"/>
  <c r="J131" i="1" s="1"/>
  <c r="D84" i="1"/>
  <c r="F84" i="1"/>
  <c r="H84" i="1"/>
  <c r="J84" i="1"/>
  <c r="E84" i="1"/>
  <c r="I84" i="1"/>
  <c r="I85" i="1" s="1"/>
  <c r="C84" i="1"/>
  <c r="C85" i="1" s="1"/>
  <c r="K84" i="1"/>
  <c r="G84" i="1"/>
  <c r="K150" i="1"/>
  <c r="G150" i="1"/>
  <c r="C150" i="1"/>
  <c r="D185" i="1"/>
  <c r="H185" i="1"/>
  <c r="C188" i="1"/>
  <c r="C402" i="1"/>
  <c r="G188" i="1"/>
  <c r="G402" i="1"/>
  <c r="G403" i="1" s="1"/>
  <c r="K188" i="1"/>
  <c r="K402" i="1"/>
  <c r="K403" i="1" s="1"/>
  <c r="E194" i="1"/>
  <c r="E191" i="1"/>
  <c r="I194" i="1"/>
  <c r="I191" i="1"/>
  <c r="B213" i="1"/>
  <c r="B224" i="1"/>
  <c r="C75" i="1"/>
  <c r="C76" i="1"/>
  <c r="G76" i="1"/>
  <c r="D314" i="1"/>
  <c r="D430" i="1" s="1"/>
  <c r="D431" i="1" s="1"/>
  <c r="D312" i="1"/>
  <c r="D329" i="1"/>
  <c r="B335" i="1"/>
  <c r="B344" i="1" s="1"/>
  <c r="B343" i="1"/>
  <c r="D124" i="1"/>
  <c r="H124" i="1"/>
  <c r="E74" i="1"/>
  <c r="I74" i="1"/>
  <c r="I81" i="1" s="1"/>
  <c r="D330" i="1"/>
  <c r="D32" i="1"/>
  <c r="G59" i="1"/>
  <c r="F32" i="1"/>
  <c r="J32" i="1"/>
  <c r="D150" i="1"/>
  <c r="C164" i="1"/>
  <c r="B82" i="1"/>
  <c r="B95" i="1"/>
  <c r="D90" i="1"/>
  <c r="F90" i="1"/>
  <c r="H90" i="1"/>
  <c r="J90" i="1"/>
  <c r="C90" i="1"/>
  <c r="G90" i="1"/>
  <c r="K90" i="1"/>
  <c r="I90" i="1"/>
  <c r="E90" i="1"/>
  <c r="I150" i="1"/>
  <c r="E150" i="1"/>
  <c r="F185" i="1"/>
  <c r="J185" i="1"/>
  <c r="E188" i="1"/>
  <c r="E402" i="1"/>
  <c r="E403" i="1" s="1"/>
  <c r="I188" i="1"/>
  <c r="I402" i="1"/>
  <c r="I403" i="1" s="1"/>
  <c r="C194" i="1"/>
  <c r="C191" i="1"/>
  <c r="G194" i="1"/>
  <c r="G191" i="1"/>
  <c r="G225" i="1" s="1"/>
  <c r="K194" i="1"/>
  <c r="K191" i="1"/>
  <c r="D163" i="1"/>
  <c r="E158" i="1"/>
  <c r="D159" i="1"/>
  <c r="F304" i="1"/>
  <c r="E305" i="1"/>
  <c r="E310" i="1"/>
  <c r="C331" i="1"/>
  <c r="C332" i="1"/>
  <c r="C333" i="1"/>
  <c r="C335" i="1" s="1"/>
  <c r="C344" i="1" s="1"/>
  <c r="C338" i="1"/>
  <c r="C340" i="1" s="1"/>
  <c r="C343" i="1"/>
  <c r="H443" i="1"/>
  <c r="I442" i="1"/>
  <c r="E395" i="1"/>
  <c r="F392" i="1"/>
  <c r="E399" i="1"/>
  <c r="F398" i="1"/>
  <c r="D20" i="1"/>
  <c r="F20" i="1"/>
  <c r="H20" i="1"/>
  <c r="J20" i="1"/>
  <c r="F124" i="1"/>
  <c r="J124" i="1"/>
  <c r="E68" i="1"/>
  <c r="E69" i="1" s="1"/>
  <c r="I68" i="1"/>
  <c r="I69" i="1" s="1"/>
  <c r="D188" i="1"/>
  <c r="H188" i="1"/>
  <c r="G224" i="1"/>
  <c r="G443" i="1"/>
  <c r="B450" i="1" l="1"/>
  <c r="K208" i="1"/>
  <c r="K209" i="1"/>
  <c r="K215" i="1" s="1"/>
  <c r="K219" i="1"/>
  <c r="K414" i="1" s="1"/>
  <c r="K415" i="1" s="1"/>
  <c r="G81" i="1"/>
  <c r="G95" i="1" s="1"/>
  <c r="E224" i="1"/>
  <c r="I91" i="1"/>
  <c r="E58" i="1"/>
  <c r="G91" i="1"/>
  <c r="G85" i="1"/>
  <c r="I219" i="1"/>
  <c r="I414" i="1" s="1"/>
  <c r="I415" i="1" s="1"/>
  <c r="I209" i="1"/>
  <c r="I215" i="1" s="1"/>
  <c r="I208" i="1"/>
  <c r="E225" i="1"/>
  <c r="E226" i="1" s="1"/>
  <c r="C208" i="1"/>
  <c r="C219" i="1"/>
  <c r="C414" i="1" s="1"/>
  <c r="C415" i="1" s="1"/>
  <c r="C91" i="1"/>
  <c r="C209" i="1"/>
  <c r="C215" i="1" s="1"/>
  <c r="B122" i="1"/>
  <c r="F122" i="1" s="1"/>
  <c r="K59" i="1"/>
  <c r="K85" i="1"/>
  <c r="E85" i="1"/>
  <c r="K70" i="1"/>
  <c r="K74" i="1" s="1"/>
  <c r="K68" i="1"/>
  <c r="K69" i="1" s="1"/>
  <c r="K91" i="1"/>
  <c r="H131" i="1"/>
  <c r="D132" i="1"/>
  <c r="E91" i="1"/>
  <c r="J132" i="1"/>
  <c r="H132" i="1"/>
  <c r="F132" i="1"/>
  <c r="I82" i="1"/>
  <c r="I95" i="1"/>
  <c r="G226" i="1"/>
  <c r="C354" i="1"/>
  <c r="C357" i="1"/>
  <c r="C362" i="1"/>
  <c r="C372" i="1"/>
  <c r="C378" i="1"/>
  <c r="C365" i="1"/>
  <c r="G398" i="1"/>
  <c r="F399" i="1"/>
  <c r="G392" i="1"/>
  <c r="F395" i="1"/>
  <c r="F305" i="1"/>
  <c r="G304" i="1"/>
  <c r="F307" i="1"/>
  <c r="F426" i="1" s="1"/>
  <c r="F427" i="1" s="1"/>
  <c r="F310" i="1"/>
  <c r="F158" i="1"/>
  <c r="E159" i="1"/>
  <c r="E163" i="1"/>
  <c r="B96" i="1"/>
  <c r="B99" i="1"/>
  <c r="G82" i="1"/>
  <c r="E75" i="1"/>
  <c r="E76" i="1"/>
  <c r="B365" i="1"/>
  <c r="B372" i="1"/>
  <c r="B378" i="1"/>
  <c r="B354" i="1"/>
  <c r="B357" i="1"/>
  <c r="B362" i="1"/>
  <c r="B230" i="1"/>
  <c r="B232" i="1" s="1"/>
  <c r="B235" i="1"/>
  <c r="B237" i="1" s="1"/>
  <c r="C446" i="1"/>
  <c r="C403" i="1"/>
  <c r="C447" i="1" s="1"/>
  <c r="J70" i="1"/>
  <c r="J74" i="1" s="1"/>
  <c r="J91" i="1" s="1"/>
  <c r="J68" i="1"/>
  <c r="J69" i="1" s="1"/>
  <c r="J212" i="1"/>
  <c r="J62" i="1"/>
  <c r="J78" i="1"/>
  <c r="J145" i="1"/>
  <c r="J210" i="1"/>
  <c r="J614" i="1"/>
  <c r="J138" i="1"/>
  <c r="J150" i="1"/>
  <c r="J105" i="1"/>
  <c r="H68" i="1"/>
  <c r="H69" i="1" s="1"/>
  <c r="H70" i="1"/>
  <c r="H74" i="1" s="1"/>
  <c r="H91" i="1" s="1"/>
  <c r="H78" i="1"/>
  <c r="H212" i="1"/>
  <c r="H210" i="1"/>
  <c r="H614" i="1"/>
  <c r="H145" i="1"/>
  <c r="H62" i="1"/>
  <c r="H138" i="1"/>
  <c r="H105" i="1"/>
  <c r="F68" i="1"/>
  <c r="F69" i="1" s="1"/>
  <c r="F70" i="1"/>
  <c r="F74" i="1" s="1"/>
  <c r="F91" i="1" s="1"/>
  <c r="F78" i="1"/>
  <c r="F212" i="1"/>
  <c r="F210" i="1"/>
  <c r="F614" i="1"/>
  <c r="F138" i="1"/>
  <c r="F62" i="1"/>
  <c r="F150" i="1"/>
  <c r="F145" i="1"/>
  <c r="F105" i="1"/>
  <c r="D78" i="1"/>
  <c r="D212" i="1"/>
  <c r="D145" i="1"/>
  <c r="D210" i="1"/>
  <c r="D614" i="1"/>
  <c r="D138" i="1"/>
  <c r="D105" i="1"/>
  <c r="D62" i="1"/>
  <c r="C82" i="1"/>
  <c r="C95" i="1"/>
  <c r="C345" i="1"/>
  <c r="G228" i="1"/>
  <c r="G230" i="1"/>
  <c r="G232" i="1" s="1"/>
  <c r="G235" i="1"/>
  <c r="G237" i="1" s="1"/>
  <c r="J442" i="1"/>
  <c r="I443" i="1"/>
  <c r="E312" i="1"/>
  <c r="E330" i="1" s="1"/>
  <c r="E314" i="1"/>
  <c r="E430" i="1" s="1"/>
  <c r="D164" i="1"/>
  <c r="G122" i="1"/>
  <c r="I122" i="1"/>
  <c r="K122" i="1"/>
  <c r="D122" i="1"/>
  <c r="I75" i="1"/>
  <c r="I76" i="1"/>
  <c r="D331" i="1"/>
  <c r="D332" i="1"/>
  <c r="D333" i="1"/>
  <c r="D335" i="1" s="1"/>
  <c r="D344" i="1" s="1"/>
  <c r="D338" i="1"/>
  <c r="D340" i="1" s="1"/>
  <c r="B217" i="1"/>
  <c r="B218" i="1" s="1"/>
  <c r="B225" i="1"/>
  <c r="J51" i="1"/>
  <c r="J52" i="1" s="1"/>
  <c r="J53" i="1"/>
  <c r="J57" i="1" s="1"/>
  <c r="J85" i="1" s="1"/>
  <c r="H51" i="1"/>
  <c r="H52" i="1" s="1"/>
  <c r="H53" i="1"/>
  <c r="H57" i="1" s="1"/>
  <c r="F51" i="1"/>
  <c r="F52" i="1" s="1"/>
  <c r="F53" i="1"/>
  <c r="F57" i="1" s="1"/>
  <c r="F85" i="1" s="1"/>
  <c r="D68" i="1"/>
  <c r="D69" i="1" s="1"/>
  <c r="D70" i="1"/>
  <c r="D74" i="1" s="1"/>
  <c r="D51" i="1"/>
  <c r="D52" i="1" s="1"/>
  <c r="D53" i="1"/>
  <c r="D57" i="1" s="1"/>
  <c r="E329" i="1"/>
  <c r="B345" i="1"/>
  <c r="E81" i="1"/>
  <c r="B464" i="1" l="1"/>
  <c r="B453" i="1"/>
  <c r="B457" i="1" s="1"/>
  <c r="B456" i="1"/>
  <c r="E228" i="1"/>
  <c r="E230" i="1"/>
  <c r="E232" i="1" s="1"/>
  <c r="K213" i="1"/>
  <c r="K224" i="1"/>
  <c r="I213" i="1"/>
  <c r="I224" i="1"/>
  <c r="E235" i="1"/>
  <c r="E237" i="1" s="1"/>
  <c r="C213" i="1"/>
  <c r="C225" i="1" s="1"/>
  <c r="C224" i="1"/>
  <c r="G123" i="1"/>
  <c r="E122" i="1"/>
  <c r="H122" i="1"/>
  <c r="C122" i="1"/>
  <c r="J122" i="1"/>
  <c r="I123" i="1"/>
  <c r="C123" i="1"/>
  <c r="D343" i="1"/>
  <c r="K81" i="1"/>
  <c r="K75" i="1"/>
  <c r="K76" i="1"/>
  <c r="G250" i="1"/>
  <c r="G251" i="1"/>
  <c r="G291" i="1" s="1"/>
  <c r="B250" i="1"/>
  <c r="B517" i="1" s="1"/>
  <c r="B523" i="1" s="1"/>
  <c r="D365" i="1"/>
  <c r="D372" i="1"/>
  <c r="D378" i="1"/>
  <c r="D357" i="1"/>
  <c r="D362" i="1"/>
  <c r="D354" i="1"/>
  <c r="D58" i="1"/>
  <c r="D59" i="1"/>
  <c r="D81" i="1"/>
  <c r="D75" i="1"/>
  <c r="D76" i="1"/>
  <c r="F58" i="1"/>
  <c r="F59" i="1"/>
  <c r="F81" i="1"/>
  <c r="H58" i="1"/>
  <c r="H59" i="1"/>
  <c r="H81" i="1"/>
  <c r="J58" i="1"/>
  <c r="J59" i="1"/>
  <c r="J81" i="1"/>
  <c r="B226" i="1"/>
  <c r="B251" i="1"/>
  <c r="B253" i="1" s="1"/>
  <c r="E431" i="1"/>
  <c r="E447" i="1" s="1"/>
  <c r="E446" i="1"/>
  <c r="C96" i="1"/>
  <c r="C99" i="1"/>
  <c r="D208" i="1"/>
  <c r="D209" i="1"/>
  <c r="D215" i="1" s="1"/>
  <c r="D219" i="1"/>
  <c r="D414" i="1" s="1"/>
  <c r="F208" i="1"/>
  <c r="F209" i="1"/>
  <c r="F215" i="1" s="1"/>
  <c r="F219" i="1"/>
  <c r="F414" i="1" s="1"/>
  <c r="H208" i="1"/>
  <c r="H209" i="1"/>
  <c r="H215" i="1" s="1"/>
  <c r="H219" i="1"/>
  <c r="H414" i="1" s="1"/>
  <c r="H415" i="1" s="1"/>
  <c r="F314" i="1"/>
  <c r="F430" i="1" s="1"/>
  <c r="F431" i="1" s="1"/>
  <c r="F312" i="1"/>
  <c r="F330" i="1" s="1"/>
  <c r="D345" i="1"/>
  <c r="D85" i="1"/>
  <c r="E82" i="1"/>
  <c r="E95" i="1"/>
  <c r="E123" i="1" s="1"/>
  <c r="E331" i="1"/>
  <c r="E332" i="1"/>
  <c r="E333" i="1"/>
  <c r="E335" i="1" s="1"/>
  <c r="E344" i="1" s="1"/>
  <c r="E338" i="1"/>
  <c r="E340" i="1" s="1"/>
  <c r="J443" i="1"/>
  <c r="K442" i="1"/>
  <c r="K443" i="1" s="1"/>
  <c r="F76" i="1"/>
  <c r="F75" i="1"/>
  <c r="H75" i="1"/>
  <c r="H76" i="1"/>
  <c r="J208" i="1"/>
  <c r="J209" i="1"/>
  <c r="J215" i="1" s="1"/>
  <c r="J219" i="1"/>
  <c r="J414" i="1" s="1"/>
  <c r="J415" i="1" s="1"/>
  <c r="J76" i="1"/>
  <c r="J75" i="1"/>
  <c r="C448" i="1"/>
  <c r="C450" i="1"/>
  <c r="G96" i="1"/>
  <c r="G99" i="1"/>
  <c r="B100" i="1"/>
  <c r="B106" i="1"/>
  <c r="B139" i="1"/>
  <c r="B153" i="1"/>
  <c r="B157" i="1"/>
  <c r="B165" i="1"/>
  <c r="B146" i="1"/>
  <c r="B151" i="1"/>
  <c r="B155" i="1"/>
  <c r="B512" i="1"/>
  <c r="E164" i="1"/>
  <c r="F163" i="1"/>
  <c r="G158" i="1"/>
  <c r="F159" i="1"/>
  <c r="H304" i="1"/>
  <c r="G305" i="1"/>
  <c r="G310" i="1"/>
  <c r="G307" i="1"/>
  <c r="G426" i="1" s="1"/>
  <c r="G427" i="1" s="1"/>
  <c r="G395" i="1"/>
  <c r="H392" i="1"/>
  <c r="G399" i="1"/>
  <c r="H398" i="1"/>
  <c r="I96" i="1"/>
  <c r="I99" i="1"/>
  <c r="H85" i="1"/>
  <c r="D91" i="1"/>
  <c r="B228" i="1"/>
  <c r="F329" i="1"/>
  <c r="G277" i="1" l="1"/>
  <c r="C226" i="1"/>
  <c r="E251" i="1"/>
  <c r="E277" i="1" s="1"/>
  <c r="B458" i="1"/>
  <c r="B460" i="1"/>
  <c r="B518" i="1" s="1"/>
  <c r="G252" i="1"/>
  <c r="G288" i="1"/>
  <c r="G253" i="1"/>
  <c r="G279" i="1"/>
  <c r="G282" i="1"/>
  <c r="C119" i="1"/>
  <c r="C110" i="1"/>
  <c r="C217" i="1"/>
  <c r="C218" i="1" s="1"/>
  <c r="K230" i="1"/>
  <c r="K235" i="1"/>
  <c r="K237" i="1" s="1"/>
  <c r="I119" i="1"/>
  <c r="I110" i="1"/>
  <c r="G110" i="1"/>
  <c r="G119" i="1"/>
  <c r="G267" i="1"/>
  <c r="K217" i="1"/>
  <c r="K218" i="1" s="1"/>
  <c r="K225" i="1"/>
  <c r="K228" i="1" s="1"/>
  <c r="E250" i="1"/>
  <c r="I235" i="1"/>
  <c r="I237" i="1" s="1"/>
  <c r="I230" i="1"/>
  <c r="I217" i="1"/>
  <c r="I218" i="1" s="1"/>
  <c r="I225" i="1"/>
  <c r="I228" i="1" s="1"/>
  <c r="E288" i="1"/>
  <c r="G293" i="1"/>
  <c r="C230" i="1"/>
  <c r="C228" i="1"/>
  <c r="C235" i="1"/>
  <c r="C237" i="1" s="1"/>
  <c r="B108" i="1"/>
  <c r="K95" i="1"/>
  <c r="K82" i="1"/>
  <c r="G295" i="1"/>
  <c r="G280" i="1"/>
  <c r="E354" i="1"/>
  <c r="E357" i="1"/>
  <c r="E362" i="1"/>
  <c r="E372" i="1"/>
  <c r="E378" i="1"/>
  <c r="E365" i="1"/>
  <c r="H305" i="1"/>
  <c r="I304" i="1"/>
  <c r="H307" i="1"/>
  <c r="H426" i="1" s="1"/>
  <c r="H427" i="1" s="1"/>
  <c r="H329" i="1"/>
  <c r="H310" i="1"/>
  <c r="H158" i="1"/>
  <c r="G159" i="1"/>
  <c r="G163" i="1"/>
  <c r="B513" i="1"/>
  <c r="G146" i="1"/>
  <c r="G155" i="1"/>
  <c r="G100" i="1"/>
  <c r="G139" i="1"/>
  <c r="G153" i="1"/>
  <c r="G157" i="1"/>
  <c r="G512" i="1"/>
  <c r="G106" i="1"/>
  <c r="G151" i="1"/>
  <c r="C453" i="1"/>
  <c r="C457" i="1" s="1"/>
  <c r="C456" i="1"/>
  <c r="C464" i="1"/>
  <c r="J213" i="1"/>
  <c r="J224" i="1"/>
  <c r="H213" i="1"/>
  <c r="H224" i="1"/>
  <c r="D446" i="1"/>
  <c r="D415" i="1"/>
  <c r="D447" i="1" s="1"/>
  <c r="D213" i="1"/>
  <c r="D224" i="1"/>
  <c r="H82" i="1"/>
  <c r="H95" i="1"/>
  <c r="D82" i="1"/>
  <c r="D95" i="1"/>
  <c r="F331" i="1"/>
  <c r="F332" i="1"/>
  <c r="F333" i="1"/>
  <c r="F335" i="1" s="1"/>
  <c r="F338" i="1"/>
  <c r="F340" i="1" s="1"/>
  <c r="I100" i="1"/>
  <c r="I146" i="1"/>
  <c r="I155" i="1"/>
  <c r="I153" i="1"/>
  <c r="I157" i="1"/>
  <c r="I512" i="1"/>
  <c r="I139" i="1"/>
  <c r="I151" i="1"/>
  <c r="I106" i="1"/>
  <c r="I398" i="1"/>
  <c r="H399" i="1"/>
  <c r="I392" i="1"/>
  <c r="H395" i="1"/>
  <c r="G312" i="1"/>
  <c r="G330" i="1" s="1"/>
  <c r="G314" i="1"/>
  <c r="G430" i="1" s="1"/>
  <c r="F164" i="1"/>
  <c r="E96" i="1"/>
  <c r="E99" i="1"/>
  <c r="F415" i="1"/>
  <c r="F447" i="1" s="1"/>
  <c r="F446" i="1"/>
  <c r="F213" i="1"/>
  <c r="F224" i="1"/>
  <c r="C146" i="1"/>
  <c r="C155" i="1"/>
  <c r="C100" i="1"/>
  <c r="C139" i="1"/>
  <c r="C153" i="1"/>
  <c r="C157" i="1"/>
  <c r="C512" i="1"/>
  <c r="C106" i="1"/>
  <c r="C151" i="1"/>
  <c r="C165" i="1"/>
  <c r="E448" i="1"/>
  <c r="E450" i="1"/>
  <c r="B252" i="1"/>
  <c r="B277" i="1"/>
  <c r="B282" i="1"/>
  <c r="B291" i="1"/>
  <c r="B293" i="1"/>
  <c r="B267" i="1"/>
  <c r="B279" i="1"/>
  <c r="B280" i="1"/>
  <c r="B284" i="1" s="1"/>
  <c r="B285" i="1" s="1"/>
  <c r="B286" i="1"/>
  <c r="B288" i="1"/>
  <c r="B295" i="1"/>
  <c r="J82" i="1"/>
  <c r="J95" i="1"/>
  <c r="F82" i="1"/>
  <c r="F95" i="1"/>
  <c r="G329" i="1"/>
  <c r="E343" i="1"/>
  <c r="E291" i="1" l="1"/>
  <c r="E295" i="1"/>
  <c r="E282" i="1"/>
  <c r="E267" i="1"/>
  <c r="E293" i="1"/>
  <c r="E253" i="1"/>
  <c r="E252" i="1"/>
  <c r="E280" i="1"/>
  <c r="E279" i="1"/>
  <c r="B490" i="1"/>
  <c r="B494" i="1"/>
  <c r="B461" i="1"/>
  <c r="B498" i="1"/>
  <c r="B476" i="1"/>
  <c r="B500" i="1"/>
  <c r="B488" i="1"/>
  <c r="B492" i="1"/>
  <c r="B496" i="1"/>
  <c r="B486" i="1"/>
  <c r="G284" i="1"/>
  <c r="G285" i="1" s="1"/>
  <c r="K226" i="1"/>
  <c r="I117" i="1"/>
  <c r="I118" i="1"/>
  <c r="I121" i="1"/>
  <c r="I116" i="1"/>
  <c r="K232" i="1"/>
  <c r="K251" i="1" s="1"/>
  <c r="K253" i="1" s="1"/>
  <c r="K250" i="1"/>
  <c r="G116" i="1"/>
  <c r="G118" i="1"/>
  <c r="G121" i="1"/>
  <c r="G117" i="1"/>
  <c r="I226" i="1"/>
  <c r="I251" i="1"/>
  <c r="I253" i="1" s="1"/>
  <c r="E119" i="1"/>
  <c r="E110" i="1"/>
  <c r="C232" i="1"/>
  <c r="C251" i="1" s="1"/>
  <c r="C253" i="1" s="1"/>
  <c r="C250" i="1"/>
  <c r="C517" i="1" s="1"/>
  <c r="C523" i="1" s="1"/>
  <c r="I232" i="1"/>
  <c r="I250" i="1"/>
  <c r="C121" i="1"/>
  <c r="C118" i="1"/>
  <c r="C116" i="1"/>
  <c r="C117" i="1"/>
  <c r="B113" i="1"/>
  <c r="B171" i="1" s="1"/>
  <c r="C108" i="1"/>
  <c r="C113" i="1" s="1"/>
  <c r="C114" i="1" s="1"/>
  <c r="K96" i="1"/>
  <c r="K99" i="1"/>
  <c r="K123" i="1"/>
  <c r="F343" i="1"/>
  <c r="F344" i="1"/>
  <c r="F365" i="1" s="1"/>
  <c r="F372" i="1"/>
  <c r="F357" i="1"/>
  <c r="F354" i="1"/>
  <c r="E345" i="1"/>
  <c r="E517" i="1"/>
  <c r="E523" i="1" s="1"/>
  <c r="F96" i="1"/>
  <c r="F99" i="1"/>
  <c r="F123" i="1"/>
  <c r="J96" i="1"/>
  <c r="J99" i="1"/>
  <c r="J123" i="1"/>
  <c r="B257" i="1"/>
  <c r="B260" i="1" s="1"/>
  <c r="B468" i="1"/>
  <c r="B470" i="1" s="1"/>
  <c r="B352" i="1"/>
  <c r="B519" i="1"/>
  <c r="E453" i="1"/>
  <c r="E457" i="1" s="1"/>
  <c r="E456" i="1"/>
  <c r="E464" i="1"/>
  <c r="F230" i="1"/>
  <c r="F232" i="1" s="1"/>
  <c r="F235" i="1"/>
  <c r="F237" i="1" s="1"/>
  <c r="F448" i="1"/>
  <c r="F450" i="1"/>
  <c r="E100" i="1"/>
  <c r="E146" i="1"/>
  <c r="E155" i="1"/>
  <c r="E153" i="1"/>
  <c r="E157" i="1"/>
  <c r="E512" i="1"/>
  <c r="E139" i="1"/>
  <c r="E106" i="1"/>
  <c r="E151" i="1"/>
  <c r="E165" i="1"/>
  <c r="G431" i="1"/>
  <c r="G447" i="1" s="1"/>
  <c r="G446" i="1"/>
  <c r="I395" i="1"/>
  <c r="J392" i="1"/>
  <c r="I399" i="1"/>
  <c r="J398" i="1"/>
  <c r="I513" i="1"/>
  <c r="D217" i="1"/>
  <c r="D218" i="1" s="1"/>
  <c r="D225" i="1"/>
  <c r="D228" i="1" s="1"/>
  <c r="D448" i="1"/>
  <c r="D450" i="1"/>
  <c r="H217" i="1"/>
  <c r="H218" i="1" s="1"/>
  <c r="H225" i="1"/>
  <c r="H228" i="1" s="1"/>
  <c r="J217" i="1"/>
  <c r="J218" i="1" s="1"/>
  <c r="J225" i="1"/>
  <c r="J228" i="1" s="1"/>
  <c r="G513" i="1"/>
  <c r="G164" i="1"/>
  <c r="G165" i="1"/>
  <c r="H163" i="1"/>
  <c r="I158" i="1"/>
  <c r="H159" i="1"/>
  <c r="H333" i="1"/>
  <c r="H335" i="1" s="1"/>
  <c r="H338" i="1"/>
  <c r="H340" i="1" s="1"/>
  <c r="J304" i="1"/>
  <c r="I310" i="1"/>
  <c r="I305" i="1"/>
  <c r="I307" i="1"/>
  <c r="I426" i="1" s="1"/>
  <c r="I427" i="1" s="1"/>
  <c r="F345" i="1"/>
  <c r="G108" i="1"/>
  <c r="G113" i="1" s="1"/>
  <c r="B524" i="1"/>
  <c r="B626" i="1" s="1"/>
  <c r="G331" i="1"/>
  <c r="G332" i="1"/>
  <c r="G333" i="1"/>
  <c r="G335" i="1" s="1"/>
  <c r="G338" i="1"/>
  <c r="G340" i="1" s="1"/>
  <c r="C513" i="1"/>
  <c r="F217" i="1"/>
  <c r="F218" i="1" s="1"/>
  <c r="F225" i="1"/>
  <c r="F228" i="1" s="1"/>
  <c r="D96" i="1"/>
  <c r="D99" i="1"/>
  <c r="D123" i="1"/>
  <c r="H96" i="1"/>
  <c r="H99" i="1"/>
  <c r="H123" i="1"/>
  <c r="D230" i="1"/>
  <c r="D232" i="1" s="1"/>
  <c r="D235" i="1"/>
  <c r="D237" i="1" s="1"/>
  <c r="H230" i="1"/>
  <c r="H232" i="1" s="1"/>
  <c r="H235" i="1"/>
  <c r="H237" i="1" s="1"/>
  <c r="J230" i="1"/>
  <c r="J232" i="1" s="1"/>
  <c r="J235" i="1"/>
  <c r="J237" i="1" s="1"/>
  <c r="C458" i="1"/>
  <c r="C460" i="1"/>
  <c r="H314" i="1"/>
  <c r="H430" i="1" s="1"/>
  <c r="H312" i="1"/>
  <c r="H330" i="1" s="1"/>
  <c r="E284" i="1" l="1"/>
  <c r="E285" i="1" s="1"/>
  <c r="K277" i="1"/>
  <c r="K279" i="1"/>
  <c r="K282" i="1"/>
  <c r="K280" i="1"/>
  <c r="K291" i="1"/>
  <c r="K252" i="1"/>
  <c r="K267" i="1"/>
  <c r="K295" i="1"/>
  <c r="K293" i="1"/>
  <c r="K288" i="1"/>
  <c r="F119" i="1"/>
  <c r="F110" i="1"/>
  <c r="K119" i="1"/>
  <c r="K110" i="1"/>
  <c r="E118" i="1"/>
  <c r="E117" i="1"/>
  <c r="E116" i="1"/>
  <c r="E121" i="1"/>
  <c r="D110" i="1"/>
  <c r="D119" i="1"/>
  <c r="I279" i="1"/>
  <c r="I295" i="1"/>
  <c r="I282" i="1"/>
  <c r="I291" i="1"/>
  <c r="I267" i="1"/>
  <c r="I288" i="1"/>
  <c r="I252" i="1"/>
  <c r="I277" i="1"/>
  <c r="I280" i="1"/>
  <c r="I293" i="1"/>
  <c r="H110" i="1"/>
  <c r="H119" i="1"/>
  <c r="J119" i="1"/>
  <c r="J110" i="1"/>
  <c r="C282" i="1"/>
  <c r="C267" i="1"/>
  <c r="C280" i="1"/>
  <c r="C291" i="1"/>
  <c r="C293" i="1"/>
  <c r="C279" i="1"/>
  <c r="C288" i="1"/>
  <c r="C295" i="1"/>
  <c r="C277" i="1"/>
  <c r="C252" i="1"/>
  <c r="B114" i="1"/>
  <c r="B178" i="1"/>
  <c r="B115" i="1"/>
  <c r="B141" i="1"/>
  <c r="B143" i="1" s="1"/>
  <c r="B172" i="1"/>
  <c r="B173" i="1"/>
  <c r="B174" i="1"/>
  <c r="B179" i="1" s="1"/>
  <c r="B180" i="1" s="1"/>
  <c r="B167" i="1"/>
  <c r="B170" i="1" s="1"/>
  <c r="C178" i="1"/>
  <c r="E108" i="1"/>
  <c r="E113" i="1" s="1"/>
  <c r="E115" i="1" s="1"/>
  <c r="C141" i="1"/>
  <c r="C143" i="1" s="1"/>
  <c r="C115" i="1"/>
  <c r="C171" i="1"/>
  <c r="C172" i="1" s="1"/>
  <c r="C167" i="1"/>
  <c r="C170" i="1" s="1"/>
  <c r="F250" i="1"/>
  <c r="F517" i="1" s="1"/>
  <c r="F523" i="1" s="1"/>
  <c r="K146" i="1"/>
  <c r="K151" i="1"/>
  <c r="K155" i="1"/>
  <c r="K512" i="1"/>
  <c r="K513" i="1" s="1"/>
  <c r="K100" i="1"/>
  <c r="K139" i="1"/>
  <c r="K153" i="1"/>
  <c r="K157" i="1"/>
  <c r="K106" i="1"/>
  <c r="G343" i="1"/>
  <c r="G344" i="1"/>
  <c r="G357" i="1" s="1"/>
  <c r="H343" i="1"/>
  <c r="H345" i="1" s="1"/>
  <c r="F362" i="1"/>
  <c r="F378" i="1"/>
  <c r="H344" i="1"/>
  <c r="H332" i="1"/>
  <c r="H331" i="1"/>
  <c r="C488" i="1"/>
  <c r="C492" i="1"/>
  <c r="C496" i="1"/>
  <c r="C461" i="1"/>
  <c r="C486" i="1"/>
  <c r="C490" i="1"/>
  <c r="C494" i="1"/>
  <c r="C498" i="1"/>
  <c r="C500" i="1"/>
  <c r="C476" i="1"/>
  <c r="D100" i="1"/>
  <c r="D153" i="1"/>
  <c r="D157" i="1"/>
  <c r="D512" i="1"/>
  <c r="D155" i="1"/>
  <c r="D146" i="1"/>
  <c r="D139" i="1"/>
  <c r="D151" i="1"/>
  <c r="D165" i="1"/>
  <c r="D106" i="1"/>
  <c r="G345" i="1"/>
  <c r="G517" i="1"/>
  <c r="G523" i="1" s="1"/>
  <c r="G114" i="1"/>
  <c r="G115" i="1"/>
  <c r="G141" i="1"/>
  <c r="G143" i="1" s="1"/>
  <c r="G167" i="1"/>
  <c r="G170" i="1" s="1"/>
  <c r="G171" i="1"/>
  <c r="I312" i="1"/>
  <c r="I314" i="1"/>
  <c r="I430" i="1" s="1"/>
  <c r="I431" i="1" s="1"/>
  <c r="J158" i="1"/>
  <c r="I159" i="1"/>
  <c r="I163" i="1"/>
  <c r="G448" i="1"/>
  <c r="G450" i="1"/>
  <c r="B381" i="1"/>
  <c r="B353" i="1"/>
  <c r="B387" i="1"/>
  <c r="B261" i="1"/>
  <c r="B274" i="1"/>
  <c r="J100" i="1"/>
  <c r="J153" i="1"/>
  <c r="J157" i="1"/>
  <c r="J146" i="1"/>
  <c r="J151" i="1"/>
  <c r="J155" i="1"/>
  <c r="J512" i="1"/>
  <c r="J139" i="1"/>
  <c r="J106" i="1"/>
  <c r="I330" i="1"/>
  <c r="G178" i="1"/>
  <c r="I446" i="1"/>
  <c r="B175" i="1"/>
  <c r="B176" i="1"/>
  <c r="H431" i="1"/>
  <c r="H447" i="1" s="1"/>
  <c r="H446" i="1"/>
  <c r="H100" i="1"/>
  <c r="H153" i="1"/>
  <c r="H157" i="1"/>
  <c r="H512" i="1"/>
  <c r="H155" i="1"/>
  <c r="H139" i="1"/>
  <c r="H146" i="1"/>
  <c r="H151" i="1"/>
  <c r="H106" i="1"/>
  <c r="F226" i="1"/>
  <c r="F251" i="1"/>
  <c r="F253" i="1" s="1"/>
  <c r="B525" i="1"/>
  <c r="B543" i="1"/>
  <c r="B556" i="1"/>
  <c r="B563" i="1"/>
  <c r="B569" i="1"/>
  <c r="B575" i="1"/>
  <c r="B581" i="1"/>
  <c r="B587" i="1"/>
  <c r="B593" i="1"/>
  <c r="B599" i="1"/>
  <c r="B553" i="1"/>
  <c r="B558" i="1"/>
  <c r="B560" i="1"/>
  <c r="B566" i="1"/>
  <c r="B572" i="1"/>
  <c r="B578" i="1"/>
  <c r="B584" i="1"/>
  <c r="B590" i="1"/>
  <c r="B596" i="1"/>
  <c r="B606" i="1"/>
  <c r="J305" i="1"/>
  <c r="K304" i="1"/>
  <c r="J307" i="1"/>
  <c r="J426" i="1" s="1"/>
  <c r="J427" i="1" s="1"/>
  <c r="J310" i="1"/>
  <c r="J329" i="1" s="1"/>
  <c r="H164" i="1"/>
  <c r="H165" i="1"/>
  <c r="J226" i="1"/>
  <c r="J251" i="1"/>
  <c r="J253" i="1" s="1"/>
  <c r="H226" i="1"/>
  <c r="H251" i="1"/>
  <c r="H253" i="1" s="1"/>
  <c r="D456" i="1"/>
  <c r="D464" i="1"/>
  <c r="D453" i="1"/>
  <c r="D457" i="1" s="1"/>
  <c r="D226" i="1"/>
  <c r="D251" i="1"/>
  <c r="D253" i="1" s="1"/>
  <c r="K398" i="1"/>
  <c r="K399" i="1" s="1"/>
  <c r="J399" i="1"/>
  <c r="K392" i="1"/>
  <c r="J395" i="1"/>
  <c r="E513" i="1"/>
  <c r="F456" i="1"/>
  <c r="F464" i="1"/>
  <c r="F453" i="1"/>
  <c r="F457" i="1" s="1"/>
  <c r="E458" i="1"/>
  <c r="E460" i="1"/>
  <c r="B471" i="1"/>
  <c r="F100" i="1"/>
  <c r="F153" i="1"/>
  <c r="F157" i="1"/>
  <c r="F146" i="1"/>
  <c r="F151" i="1"/>
  <c r="F155" i="1"/>
  <c r="F512" i="1"/>
  <c r="F139" i="1"/>
  <c r="F106" i="1"/>
  <c r="F165" i="1"/>
  <c r="J250" i="1"/>
  <c r="H250" i="1"/>
  <c r="D250" i="1"/>
  <c r="D517" i="1" s="1"/>
  <c r="D523" i="1" s="1"/>
  <c r="I329" i="1"/>
  <c r="I447" i="1"/>
  <c r="K284" i="1" l="1"/>
  <c r="K285" i="1" s="1"/>
  <c r="B483" i="1"/>
  <c r="I284" i="1"/>
  <c r="I285" i="1" s="1"/>
  <c r="C284" i="1"/>
  <c r="C285" i="1" s="1"/>
  <c r="H117" i="1"/>
  <c r="H116" i="1"/>
  <c r="H118" i="1"/>
  <c r="H121" i="1"/>
  <c r="D118" i="1"/>
  <c r="D121" i="1"/>
  <c r="D117" i="1"/>
  <c r="D116" i="1"/>
  <c r="F117" i="1"/>
  <c r="F116" i="1"/>
  <c r="F121" i="1"/>
  <c r="F118" i="1"/>
  <c r="J121" i="1"/>
  <c r="J117" i="1"/>
  <c r="J118" i="1"/>
  <c r="J116" i="1"/>
  <c r="K121" i="1"/>
  <c r="K116" i="1"/>
  <c r="K118" i="1"/>
  <c r="K117" i="1"/>
  <c r="B514" i="1"/>
  <c r="B515" i="1" s="1"/>
  <c r="E167" i="1"/>
  <c r="E170" i="1" s="1"/>
  <c r="C174" i="1"/>
  <c r="C175" i="1" s="1"/>
  <c r="C173" i="1"/>
  <c r="H108" i="1"/>
  <c r="H113" i="1" s="1"/>
  <c r="H141" i="1" s="1"/>
  <c r="H143" i="1" s="1"/>
  <c r="E171" i="1"/>
  <c r="E172" i="1" s="1"/>
  <c r="E141" i="1"/>
  <c r="E143" i="1" s="1"/>
  <c r="E114" i="1"/>
  <c r="E178" i="1"/>
  <c r="D108" i="1"/>
  <c r="D113" i="1" s="1"/>
  <c r="D178" i="1" s="1"/>
  <c r="F108" i="1"/>
  <c r="F113" i="1" s="1"/>
  <c r="F141" i="1" s="1"/>
  <c r="F143" i="1" s="1"/>
  <c r="H517" i="1"/>
  <c r="H523" i="1" s="1"/>
  <c r="G378" i="1"/>
  <c r="G362" i="1"/>
  <c r="G354" i="1"/>
  <c r="G365" i="1"/>
  <c r="G372" i="1"/>
  <c r="I331" i="1"/>
  <c r="I332" i="1"/>
  <c r="I333" i="1"/>
  <c r="I335" i="1" s="1"/>
  <c r="I338" i="1"/>
  <c r="I340" i="1" s="1"/>
  <c r="I344" i="1" s="1"/>
  <c r="F513" i="1"/>
  <c r="D252" i="1"/>
  <c r="D277" i="1"/>
  <c r="D291" i="1"/>
  <c r="D293" i="1"/>
  <c r="D267" i="1"/>
  <c r="D279" i="1"/>
  <c r="D280" i="1"/>
  <c r="D288" i="1"/>
  <c r="D295" i="1"/>
  <c r="D282" i="1"/>
  <c r="D458" i="1"/>
  <c r="D460" i="1"/>
  <c r="D518" i="1" s="1"/>
  <c r="D524" i="1" s="1"/>
  <c r="D626" i="1" s="1"/>
  <c r="J333" i="1"/>
  <c r="J335" i="1" s="1"/>
  <c r="J338" i="1"/>
  <c r="J340" i="1" s="1"/>
  <c r="K305" i="1"/>
  <c r="K310" i="1"/>
  <c r="K329" i="1" s="1"/>
  <c r="K307" i="1"/>
  <c r="K426" i="1" s="1"/>
  <c r="K427" i="1" s="1"/>
  <c r="F252" i="1"/>
  <c r="F277" i="1"/>
  <c r="F291" i="1"/>
  <c r="F293" i="1"/>
  <c r="F267" i="1"/>
  <c r="F279" i="1"/>
  <c r="F280" i="1"/>
  <c r="F288" i="1"/>
  <c r="F295" i="1"/>
  <c r="F282" i="1"/>
  <c r="B275" i="1"/>
  <c r="B296" i="1"/>
  <c r="B301" i="1"/>
  <c r="B382" i="1"/>
  <c r="B384" i="1"/>
  <c r="B385" i="1" s="1"/>
  <c r="G453" i="1"/>
  <c r="G457" i="1" s="1"/>
  <c r="G456" i="1"/>
  <c r="G464" i="1"/>
  <c r="I165" i="1"/>
  <c r="I164" i="1"/>
  <c r="I108" i="1"/>
  <c r="I113" i="1" s="1"/>
  <c r="J163" i="1"/>
  <c r="K158" i="1"/>
  <c r="J159" i="1"/>
  <c r="D513" i="1"/>
  <c r="C257" i="1"/>
  <c r="C260" i="1" s="1"/>
  <c r="C349" i="1"/>
  <c r="C352" i="1" s="1"/>
  <c r="C468" i="1"/>
  <c r="C470" i="1" s="1"/>
  <c r="C519" i="1"/>
  <c r="C524" i="1"/>
  <c r="C626" i="1" s="1"/>
  <c r="H365" i="1"/>
  <c r="H372" i="1"/>
  <c r="H378" i="1"/>
  <c r="H357" i="1"/>
  <c r="H362" i="1"/>
  <c r="H354" i="1"/>
  <c r="B501" i="1"/>
  <c r="B506" i="1"/>
  <c r="B484" i="1"/>
  <c r="E488" i="1"/>
  <c r="E492" i="1"/>
  <c r="E496" i="1"/>
  <c r="E461" i="1"/>
  <c r="E486" i="1"/>
  <c r="E490" i="1"/>
  <c r="E494" i="1"/>
  <c r="E498" i="1"/>
  <c r="E500" i="1"/>
  <c r="E476" i="1"/>
  <c r="E518" i="1"/>
  <c r="F458" i="1"/>
  <c r="F460" i="1"/>
  <c r="K395" i="1"/>
  <c r="H252" i="1"/>
  <c r="H277" i="1"/>
  <c r="H291" i="1"/>
  <c r="H293" i="1"/>
  <c r="H267" i="1"/>
  <c r="H279" i="1"/>
  <c r="H280" i="1"/>
  <c r="H288" i="1"/>
  <c r="H295" i="1"/>
  <c r="H282" i="1"/>
  <c r="J252" i="1"/>
  <c r="J277" i="1"/>
  <c r="J291" i="1"/>
  <c r="J293" i="1"/>
  <c r="J267" i="1"/>
  <c r="J279" i="1"/>
  <c r="J280" i="1"/>
  <c r="J288" i="1"/>
  <c r="J295" i="1"/>
  <c r="J282" i="1"/>
  <c r="J314" i="1"/>
  <c r="J430" i="1" s="1"/>
  <c r="J312" i="1"/>
  <c r="J330" i="1" s="1"/>
  <c r="J344" i="1" s="1"/>
  <c r="H513" i="1"/>
  <c r="H448" i="1"/>
  <c r="H450" i="1"/>
  <c r="I448" i="1"/>
  <c r="I450" i="1"/>
  <c r="C179" i="1"/>
  <c r="C180" i="1" s="1"/>
  <c r="J513" i="1"/>
  <c r="G172" i="1"/>
  <c r="G173" i="1"/>
  <c r="G174" i="1"/>
  <c r="E174" i="1" l="1"/>
  <c r="E176" i="1" s="1"/>
  <c r="E173" i="1"/>
  <c r="H167" i="1"/>
  <c r="H170" i="1" s="1"/>
  <c r="C514" i="1"/>
  <c r="C515" i="1" s="1"/>
  <c r="H115" i="1"/>
  <c r="F171" i="1"/>
  <c r="F173" i="1" s="1"/>
  <c r="C176" i="1"/>
  <c r="F167" i="1"/>
  <c r="F170" i="1" s="1"/>
  <c r="F115" i="1"/>
  <c r="F178" i="1"/>
  <c r="H114" i="1"/>
  <c r="F114" i="1"/>
  <c r="H171" i="1"/>
  <c r="H174" i="1" s="1"/>
  <c r="H178" i="1"/>
  <c r="D115" i="1"/>
  <c r="D114" i="1"/>
  <c r="D167" i="1"/>
  <c r="D170" i="1" s="1"/>
  <c r="D171" i="1"/>
  <c r="D173" i="1" s="1"/>
  <c r="D141" i="1"/>
  <c r="D143" i="1" s="1"/>
  <c r="J343" i="1"/>
  <c r="G175" i="1"/>
  <c r="G176" i="1"/>
  <c r="G179" i="1"/>
  <c r="G180" i="1" s="1"/>
  <c r="G514" i="1"/>
  <c r="I453" i="1"/>
  <c r="I457" i="1" s="1"/>
  <c r="I456" i="1"/>
  <c r="I464" i="1"/>
  <c r="J431" i="1"/>
  <c r="J447" i="1" s="1"/>
  <c r="J446" i="1"/>
  <c r="F461" i="1"/>
  <c r="F476" i="1"/>
  <c r="F486" i="1"/>
  <c r="F490" i="1"/>
  <c r="F494" i="1"/>
  <c r="F498" i="1"/>
  <c r="F500" i="1"/>
  <c r="F488" i="1"/>
  <c r="F492" i="1"/>
  <c r="F496" i="1"/>
  <c r="E257" i="1"/>
  <c r="E260" i="1" s="1"/>
  <c r="E349" i="1"/>
  <c r="E352" i="1" s="1"/>
  <c r="E468" i="1"/>
  <c r="E470" i="1" s="1"/>
  <c r="E519" i="1"/>
  <c r="E524" i="1"/>
  <c r="E626" i="1" s="1"/>
  <c r="C553" i="1"/>
  <c r="C558" i="1"/>
  <c r="C566" i="1"/>
  <c r="C572" i="1"/>
  <c r="C578" i="1"/>
  <c r="C584" i="1"/>
  <c r="C590" i="1"/>
  <c r="C596" i="1"/>
  <c r="C606" i="1"/>
  <c r="C525" i="1"/>
  <c r="C543" i="1"/>
  <c r="C556" i="1"/>
  <c r="C563" i="1"/>
  <c r="C569" i="1"/>
  <c r="C575" i="1"/>
  <c r="C581" i="1"/>
  <c r="C587" i="1"/>
  <c r="C593" i="1"/>
  <c r="C599" i="1"/>
  <c r="C560" i="1"/>
  <c r="C353" i="1"/>
  <c r="C381" i="1"/>
  <c r="C387" i="1"/>
  <c r="D525" i="1"/>
  <c r="D556" i="1"/>
  <c r="D563" i="1"/>
  <c r="D569" i="1"/>
  <c r="D575" i="1"/>
  <c r="D581" i="1"/>
  <c r="D587" i="1"/>
  <c r="D593" i="1"/>
  <c r="D599" i="1"/>
  <c r="D606" i="1"/>
  <c r="D553" i="1"/>
  <c r="D558" i="1"/>
  <c r="D560" i="1"/>
  <c r="D566" i="1"/>
  <c r="D572" i="1"/>
  <c r="D578" i="1"/>
  <c r="D584" i="1"/>
  <c r="D590" i="1"/>
  <c r="D596" i="1"/>
  <c r="D543" i="1"/>
  <c r="J164" i="1"/>
  <c r="J165" i="1"/>
  <c r="G458" i="1"/>
  <c r="G460" i="1"/>
  <c r="B297" i="1"/>
  <c r="B298" i="1"/>
  <c r="K333" i="1"/>
  <c r="K335" i="1" s="1"/>
  <c r="K338" i="1"/>
  <c r="K340" i="1" s="1"/>
  <c r="D257" i="1"/>
  <c r="D260" i="1" s="1"/>
  <c r="D468" i="1"/>
  <c r="D470" i="1" s="1"/>
  <c r="D349" i="1"/>
  <c r="D352" i="1" s="1"/>
  <c r="D519" i="1"/>
  <c r="J284" i="1"/>
  <c r="J285" i="1" s="1"/>
  <c r="H284" i="1"/>
  <c r="H285" i="1" s="1"/>
  <c r="F284" i="1"/>
  <c r="F285" i="1" s="1"/>
  <c r="J345" i="1"/>
  <c r="J331" i="1"/>
  <c r="J108" i="1"/>
  <c r="J113" i="1" s="1"/>
  <c r="J365" i="1"/>
  <c r="J372" i="1"/>
  <c r="J378" i="1"/>
  <c r="J357" i="1"/>
  <c r="J362" i="1"/>
  <c r="J354" i="1"/>
  <c r="H456" i="1"/>
  <c r="H464" i="1"/>
  <c r="H453" i="1"/>
  <c r="H457" i="1" s="1"/>
  <c r="B502" i="1"/>
  <c r="B503" i="1"/>
  <c r="B504" i="1" s="1"/>
  <c r="I354" i="1"/>
  <c r="I357" i="1"/>
  <c r="I362" i="1"/>
  <c r="I372" i="1"/>
  <c r="I378" i="1"/>
  <c r="I365" i="1"/>
  <c r="C471" i="1"/>
  <c r="C261" i="1"/>
  <c r="C274" i="1"/>
  <c r="K159" i="1"/>
  <c r="K163" i="1"/>
  <c r="I115" i="1"/>
  <c r="I114" i="1"/>
  <c r="I171" i="1"/>
  <c r="I141" i="1"/>
  <c r="I143" i="1" s="1"/>
  <c r="I167" i="1"/>
  <c r="I170" i="1" s="1"/>
  <c r="I178" i="1"/>
  <c r="K312" i="1"/>
  <c r="K330" i="1" s="1"/>
  <c r="K344" i="1" s="1"/>
  <c r="K314" i="1"/>
  <c r="K430" i="1" s="1"/>
  <c r="D461" i="1"/>
  <c r="D476" i="1"/>
  <c r="D486" i="1"/>
  <c r="D490" i="1"/>
  <c r="D494" i="1"/>
  <c r="D498" i="1"/>
  <c r="D500" i="1"/>
  <c r="D488" i="1"/>
  <c r="D492" i="1"/>
  <c r="D496" i="1"/>
  <c r="B535" i="1"/>
  <c r="B548" i="1" s="1"/>
  <c r="F518" i="1"/>
  <c r="J332" i="1"/>
  <c r="D284" i="1"/>
  <c r="D285" i="1" s="1"/>
  <c r="I343" i="1"/>
  <c r="E514" i="1" l="1"/>
  <c r="E175" i="1"/>
  <c r="E179" i="1"/>
  <c r="E180" i="1" s="1"/>
  <c r="F174" i="1"/>
  <c r="F179" i="1" s="1"/>
  <c r="F180" i="1" s="1"/>
  <c r="F172" i="1"/>
  <c r="H173" i="1"/>
  <c r="D174" i="1"/>
  <c r="D175" i="1" s="1"/>
  <c r="D172" i="1"/>
  <c r="H172" i="1"/>
  <c r="K343" i="1"/>
  <c r="I345" i="1"/>
  <c r="I517" i="1"/>
  <c r="I523" i="1" s="1"/>
  <c r="K354" i="1"/>
  <c r="K357" i="1"/>
  <c r="K362" i="1"/>
  <c r="K372" i="1"/>
  <c r="K378" i="1"/>
  <c r="K365" i="1"/>
  <c r="B549" i="1"/>
  <c r="B602" i="1"/>
  <c r="I172" i="1"/>
  <c r="I173" i="1"/>
  <c r="I174" i="1"/>
  <c r="D471" i="1"/>
  <c r="K345" i="1"/>
  <c r="C382" i="1"/>
  <c r="C384" i="1"/>
  <c r="C385" i="1" s="1"/>
  <c r="E525" i="1"/>
  <c r="E553" i="1"/>
  <c r="E558" i="1"/>
  <c r="E566" i="1"/>
  <c r="E572" i="1"/>
  <c r="E578" i="1"/>
  <c r="E584" i="1"/>
  <c r="E590" i="1"/>
  <c r="E596" i="1"/>
  <c r="E606" i="1"/>
  <c r="E543" i="1"/>
  <c r="E556" i="1"/>
  <c r="E563" i="1"/>
  <c r="E569" i="1"/>
  <c r="E575" i="1"/>
  <c r="E581" i="1"/>
  <c r="E587" i="1"/>
  <c r="E593" i="1"/>
  <c r="E599" i="1"/>
  <c r="E560" i="1"/>
  <c r="E353" i="1"/>
  <c r="E381" i="1"/>
  <c r="E387" i="1"/>
  <c r="J448" i="1"/>
  <c r="J450" i="1"/>
  <c r="J517" i="1"/>
  <c r="J523" i="1" s="1"/>
  <c r="I458" i="1"/>
  <c r="I460" i="1"/>
  <c r="K331" i="1"/>
  <c r="F257" i="1"/>
  <c r="F260" i="1" s="1"/>
  <c r="F468" i="1"/>
  <c r="F470" i="1" s="1"/>
  <c r="F349" i="1"/>
  <c r="F352" i="1" s="1"/>
  <c r="F519" i="1"/>
  <c r="F524" i="1"/>
  <c r="F626" i="1" s="1"/>
  <c r="K431" i="1"/>
  <c r="K447" i="1" s="1"/>
  <c r="K446" i="1"/>
  <c r="E515" i="1"/>
  <c r="K164" i="1"/>
  <c r="K165" i="1"/>
  <c r="K108" i="1"/>
  <c r="K113" i="1" s="1"/>
  <c r="C275" i="1"/>
  <c r="C301" i="1"/>
  <c r="H458" i="1"/>
  <c r="H460" i="1"/>
  <c r="J114" i="1"/>
  <c r="J115" i="1"/>
  <c r="J141" i="1"/>
  <c r="J143" i="1" s="1"/>
  <c r="J171" i="1"/>
  <c r="J167" i="1"/>
  <c r="J170" i="1" s="1"/>
  <c r="J178" i="1"/>
  <c r="D381" i="1"/>
  <c r="D353" i="1"/>
  <c r="D387" i="1"/>
  <c r="D261" i="1"/>
  <c r="D274" i="1"/>
  <c r="H175" i="1"/>
  <c r="H176" i="1"/>
  <c r="H179" i="1"/>
  <c r="H180" i="1" s="1"/>
  <c r="H514" i="1"/>
  <c r="B299" i="1"/>
  <c r="B520" i="1"/>
  <c r="G488" i="1"/>
  <c r="G492" i="1"/>
  <c r="G496" i="1"/>
  <c r="G461" i="1"/>
  <c r="G486" i="1"/>
  <c r="G490" i="1"/>
  <c r="G494" i="1"/>
  <c r="G498" i="1"/>
  <c r="G500" i="1"/>
  <c r="G476" i="1"/>
  <c r="G518" i="1"/>
  <c r="E471" i="1"/>
  <c r="E483" i="1"/>
  <c r="E261" i="1"/>
  <c r="E274" i="1"/>
  <c r="G515" i="1"/>
  <c r="K332" i="1"/>
  <c r="F176" i="1" l="1"/>
  <c r="F175" i="1"/>
  <c r="F514" i="1"/>
  <c r="D514" i="1"/>
  <c r="D515" i="1" s="1"/>
  <c r="D179" i="1"/>
  <c r="D180" i="1" s="1"/>
  <c r="D176" i="1"/>
  <c r="E275" i="1"/>
  <c r="E301" i="1"/>
  <c r="E484" i="1"/>
  <c r="E501" i="1"/>
  <c r="E506" i="1"/>
  <c r="G257" i="1"/>
  <c r="G260" i="1" s="1"/>
  <c r="G349" i="1"/>
  <c r="G352" i="1" s="1"/>
  <c r="G468" i="1"/>
  <c r="G470" i="1" s="1"/>
  <c r="G519" i="1"/>
  <c r="G524" i="1"/>
  <c r="G626" i="1" s="1"/>
  <c r="J172" i="1"/>
  <c r="J173" i="1"/>
  <c r="J174" i="1"/>
  <c r="H461" i="1"/>
  <c r="H476" i="1"/>
  <c r="H486" i="1"/>
  <c r="H490" i="1"/>
  <c r="H494" i="1"/>
  <c r="H498" i="1"/>
  <c r="H500" i="1"/>
  <c r="H488" i="1"/>
  <c r="H492" i="1"/>
  <c r="H496" i="1"/>
  <c r="H518" i="1"/>
  <c r="F515" i="1"/>
  <c r="K114" i="1"/>
  <c r="K167" i="1"/>
  <c r="K170" i="1" s="1"/>
  <c r="K171" i="1"/>
  <c r="K115" i="1"/>
  <c r="K141" i="1"/>
  <c r="K143" i="1" s="1"/>
  <c r="K178" i="1"/>
  <c r="F381" i="1"/>
  <c r="F353" i="1"/>
  <c r="F387" i="1"/>
  <c r="F261" i="1"/>
  <c r="F274" i="1"/>
  <c r="J456" i="1"/>
  <c r="J464" i="1"/>
  <c r="J453" i="1"/>
  <c r="J457" i="1" s="1"/>
  <c r="B521" i="1"/>
  <c r="B531" i="1"/>
  <c r="B532" i="1" s="1"/>
  <c r="B526" i="1"/>
  <c r="H515" i="1"/>
  <c r="D275" i="1"/>
  <c r="D301" i="1"/>
  <c r="D382" i="1"/>
  <c r="D384" i="1"/>
  <c r="D385" i="1" s="1"/>
  <c r="K448" i="1"/>
  <c r="K450" i="1"/>
  <c r="F525" i="1"/>
  <c r="F556" i="1"/>
  <c r="F563" i="1"/>
  <c r="F569" i="1"/>
  <c r="F575" i="1"/>
  <c r="F581" i="1"/>
  <c r="F587" i="1"/>
  <c r="F593" i="1"/>
  <c r="F599" i="1"/>
  <c r="F553" i="1"/>
  <c r="F558" i="1"/>
  <c r="F560" i="1"/>
  <c r="F566" i="1"/>
  <c r="F572" i="1"/>
  <c r="F578" i="1"/>
  <c r="F584" i="1"/>
  <c r="F590" i="1"/>
  <c r="F596" i="1"/>
  <c r="F606" i="1"/>
  <c r="F543" i="1"/>
  <c r="F471" i="1"/>
  <c r="F483" i="1"/>
  <c r="I488" i="1"/>
  <c r="I492" i="1"/>
  <c r="I496" i="1"/>
  <c r="I461" i="1"/>
  <c r="I486" i="1"/>
  <c r="I490" i="1"/>
  <c r="I494" i="1"/>
  <c r="I498" i="1"/>
  <c r="I500" i="1"/>
  <c r="I476" i="1"/>
  <c r="I518" i="1"/>
  <c r="E382" i="1"/>
  <c r="E384" i="1"/>
  <c r="E385" i="1" s="1"/>
  <c r="I175" i="1"/>
  <c r="I176" i="1"/>
  <c r="I179" i="1"/>
  <c r="I180" i="1" s="1"/>
  <c r="I514" i="1"/>
  <c r="B603" i="1"/>
  <c r="B529" i="1"/>
  <c r="K517" i="1"/>
  <c r="K523" i="1" s="1"/>
  <c r="D483" i="1"/>
  <c r="I515" i="1" l="1"/>
  <c r="I257" i="1"/>
  <c r="I260" i="1" s="1"/>
  <c r="I349" i="1"/>
  <c r="I352" i="1" s="1"/>
  <c r="I468" i="1"/>
  <c r="I470" i="1" s="1"/>
  <c r="I519" i="1"/>
  <c r="I524" i="1"/>
  <c r="I626" i="1" s="1"/>
  <c r="B527" i="1"/>
  <c r="B616" i="1"/>
  <c r="J458" i="1"/>
  <c r="J460" i="1"/>
  <c r="H257" i="1"/>
  <c r="H260" i="1" s="1"/>
  <c r="H468" i="1"/>
  <c r="H470" i="1" s="1"/>
  <c r="H349" i="1"/>
  <c r="H352" i="1" s="1"/>
  <c r="H519" i="1"/>
  <c r="H524" i="1"/>
  <c r="H626" i="1" s="1"/>
  <c r="G471" i="1"/>
  <c r="G483" i="1"/>
  <c r="G261" i="1"/>
  <c r="G274" i="1"/>
  <c r="E502" i="1"/>
  <c r="E503" i="1"/>
  <c r="E504" i="1" s="1"/>
  <c r="E535" i="1"/>
  <c r="E548" i="1" s="1"/>
  <c r="D501" i="1"/>
  <c r="D506" i="1"/>
  <c r="D535" i="1" s="1"/>
  <c r="D548" i="1" s="1"/>
  <c r="D484" i="1"/>
  <c r="F501" i="1"/>
  <c r="F506" i="1"/>
  <c r="F484" i="1"/>
  <c r="K453" i="1"/>
  <c r="K457" i="1" s="1"/>
  <c r="K456" i="1"/>
  <c r="K464" i="1"/>
  <c r="F275" i="1"/>
  <c r="F301" i="1"/>
  <c r="F382" i="1"/>
  <c r="F384" i="1"/>
  <c r="F385" i="1" s="1"/>
  <c r="K172" i="1"/>
  <c r="K173" i="1"/>
  <c r="K174" i="1"/>
  <c r="J175" i="1"/>
  <c r="J176" i="1"/>
  <c r="J179" i="1"/>
  <c r="J180" i="1" s="1"/>
  <c r="J514" i="1"/>
  <c r="G553" i="1"/>
  <c r="G558" i="1"/>
  <c r="G566" i="1"/>
  <c r="G572" i="1"/>
  <c r="G578" i="1"/>
  <c r="G584" i="1"/>
  <c r="G590" i="1"/>
  <c r="G596" i="1"/>
  <c r="G606" i="1"/>
  <c r="G525" i="1"/>
  <c r="G543" i="1"/>
  <c r="G556" i="1"/>
  <c r="G563" i="1"/>
  <c r="G569" i="1"/>
  <c r="G575" i="1"/>
  <c r="G581" i="1"/>
  <c r="G587" i="1"/>
  <c r="G593" i="1"/>
  <c r="G599" i="1"/>
  <c r="G560" i="1"/>
  <c r="G353" i="1"/>
  <c r="G381" i="1"/>
  <c r="G387" i="1"/>
  <c r="F535" i="1" l="1"/>
  <c r="F548" i="1" s="1"/>
  <c r="F549" i="1" s="1"/>
  <c r="D549" i="1"/>
  <c r="D602" i="1"/>
  <c r="D603" i="1" s="1"/>
  <c r="G382" i="1"/>
  <c r="G384" i="1"/>
  <c r="G385" i="1" s="1"/>
  <c r="J515" i="1"/>
  <c r="K175" i="1"/>
  <c r="K176" i="1"/>
  <c r="K179" i="1"/>
  <c r="K180" i="1" s="1"/>
  <c r="K514" i="1"/>
  <c r="F502" i="1"/>
  <c r="F503" i="1"/>
  <c r="F504" i="1" s="1"/>
  <c r="E602" i="1"/>
  <c r="E549" i="1"/>
  <c r="G275" i="1"/>
  <c r="G301" i="1"/>
  <c r="G484" i="1"/>
  <c r="G501" i="1"/>
  <c r="G506" i="1"/>
  <c r="H525" i="1"/>
  <c r="H556" i="1"/>
  <c r="H563" i="1"/>
  <c r="H569" i="1"/>
  <c r="H575" i="1"/>
  <c r="H581" i="1"/>
  <c r="H587" i="1"/>
  <c r="H593" i="1"/>
  <c r="H599" i="1"/>
  <c r="H606" i="1"/>
  <c r="H553" i="1"/>
  <c r="H558" i="1"/>
  <c r="H560" i="1"/>
  <c r="H566" i="1"/>
  <c r="H572" i="1"/>
  <c r="H578" i="1"/>
  <c r="H584" i="1"/>
  <c r="H590" i="1"/>
  <c r="H596" i="1"/>
  <c r="H543" i="1"/>
  <c r="H471" i="1"/>
  <c r="H483" i="1"/>
  <c r="J461" i="1"/>
  <c r="J476" i="1"/>
  <c r="J486" i="1"/>
  <c r="J490" i="1"/>
  <c r="J494" i="1"/>
  <c r="J498" i="1"/>
  <c r="J500" i="1"/>
  <c r="J488" i="1"/>
  <c r="J492" i="1"/>
  <c r="J496" i="1"/>
  <c r="J518" i="1"/>
  <c r="I471" i="1"/>
  <c r="I483" i="1"/>
  <c r="I261" i="1"/>
  <c r="I274" i="1"/>
  <c r="K458" i="1"/>
  <c r="K460" i="1"/>
  <c r="D502" i="1"/>
  <c r="D503" i="1"/>
  <c r="D504" i="1" s="1"/>
  <c r="H381" i="1"/>
  <c r="H353" i="1"/>
  <c r="H387" i="1"/>
  <c r="H261" i="1"/>
  <c r="H274" i="1"/>
  <c r="B617" i="1"/>
  <c r="B625" i="1"/>
  <c r="I525" i="1"/>
  <c r="I553" i="1"/>
  <c r="I558" i="1"/>
  <c r="I566" i="1"/>
  <c r="I572" i="1"/>
  <c r="I578" i="1"/>
  <c r="I584" i="1"/>
  <c r="I590" i="1"/>
  <c r="I596" i="1"/>
  <c r="I606" i="1"/>
  <c r="I599" i="1"/>
  <c r="I543" i="1"/>
  <c r="I556" i="1"/>
  <c r="I563" i="1"/>
  <c r="I569" i="1"/>
  <c r="I575" i="1"/>
  <c r="I581" i="1"/>
  <c r="I587" i="1"/>
  <c r="I593" i="1"/>
  <c r="I560" i="1"/>
  <c r="I353" i="1"/>
  <c r="I381" i="1"/>
  <c r="I387" i="1"/>
  <c r="F602" i="1" l="1"/>
  <c r="F603" i="1" s="1"/>
  <c r="I382" i="1"/>
  <c r="I384" i="1"/>
  <c r="I385" i="1" s="1"/>
  <c r="H275" i="1"/>
  <c r="H301" i="1"/>
  <c r="K488" i="1"/>
  <c r="K492" i="1"/>
  <c r="K496" i="1"/>
  <c r="K461" i="1"/>
  <c r="K486" i="1"/>
  <c r="K490" i="1"/>
  <c r="K494" i="1"/>
  <c r="K498" i="1"/>
  <c r="K500" i="1"/>
  <c r="K476" i="1"/>
  <c r="K518" i="1"/>
  <c r="I275" i="1"/>
  <c r="I301" i="1"/>
  <c r="I484" i="1"/>
  <c r="I501" i="1"/>
  <c r="I506" i="1"/>
  <c r="J257" i="1"/>
  <c r="J260" i="1" s="1"/>
  <c r="J468" i="1"/>
  <c r="J470" i="1" s="1"/>
  <c r="J349" i="1"/>
  <c r="J352" i="1" s="1"/>
  <c r="J519" i="1"/>
  <c r="J524" i="1"/>
  <c r="J626" i="1" s="1"/>
  <c r="H501" i="1"/>
  <c r="H506" i="1"/>
  <c r="H484" i="1"/>
  <c r="K515" i="1"/>
  <c r="H384" i="1"/>
  <c r="H385" i="1" s="1"/>
  <c r="H382" i="1"/>
  <c r="B618" i="1"/>
  <c r="B621" i="1"/>
  <c r="G502" i="1"/>
  <c r="G503" i="1"/>
  <c r="G504" i="1" s="1"/>
  <c r="E603" i="1"/>
  <c r="G535" i="1"/>
  <c r="G548" i="1" s="1"/>
  <c r="B622" i="1" l="1"/>
  <c r="B623" i="1"/>
  <c r="J525" i="1"/>
  <c r="J556" i="1"/>
  <c r="J563" i="1"/>
  <c r="J569" i="1"/>
  <c r="J575" i="1"/>
  <c r="J581" i="1"/>
  <c r="J587" i="1"/>
  <c r="J593" i="1"/>
  <c r="J599" i="1"/>
  <c r="J553" i="1"/>
  <c r="J558" i="1"/>
  <c r="J560" i="1"/>
  <c r="J566" i="1"/>
  <c r="J572" i="1"/>
  <c r="J578" i="1"/>
  <c r="J584" i="1"/>
  <c r="J590" i="1"/>
  <c r="J596" i="1"/>
  <c r="J606" i="1"/>
  <c r="J543" i="1"/>
  <c r="J471" i="1"/>
  <c r="J483" i="1"/>
  <c r="H535" i="1"/>
  <c r="H548" i="1" s="1"/>
  <c r="G549" i="1"/>
  <c r="G602" i="1"/>
  <c r="H502" i="1"/>
  <c r="H503" i="1"/>
  <c r="H504" i="1" s="1"/>
  <c r="J381" i="1"/>
  <c r="J353" i="1"/>
  <c r="J387" i="1"/>
  <c r="J261" i="1"/>
  <c r="J274" i="1"/>
  <c r="I502" i="1"/>
  <c r="I503" i="1"/>
  <c r="I504" i="1" s="1"/>
  <c r="K257" i="1"/>
  <c r="K260" i="1" s="1"/>
  <c r="K349" i="1"/>
  <c r="K352" i="1" s="1"/>
  <c r="K468" i="1"/>
  <c r="K470" i="1" s="1"/>
  <c r="K519" i="1"/>
  <c r="K524" i="1"/>
  <c r="K626" i="1" s="1"/>
  <c r="I535" i="1"/>
  <c r="I548" i="1" s="1"/>
  <c r="K553" i="1" l="1"/>
  <c r="K558" i="1"/>
  <c r="K566" i="1"/>
  <c r="K572" i="1"/>
  <c r="K578" i="1"/>
  <c r="K584" i="1"/>
  <c r="K590" i="1"/>
  <c r="K596" i="1"/>
  <c r="K606" i="1"/>
  <c r="K525" i="1"/>
  <c r="K543" i="1"/>
  <c r="K556" i="1"/>
  <c r="K563" i="1"/>
  <c r="K569" i="1"/>
  <c r="K575" i="1"/>
  <c r="K581" i="1"/>
  <c r="K587" i="1"/>
  <c r="K593" i="1"/>
  <c r="K599" i="1"/>
  <c r="K560" i="1"/>
  <c r="K353" i="1"/>
  <c r="K381" i="1"/>
  <c r="K387" i="1"/>
  <c r="G603" i="1"/>
  <c r="H549" i="1"/>
  <c r="H602" i="1"/>
  <c r="J501" i="1"/>
  <c r="J506" i="1"/>
  <c r="J484" i="1"/>
  <c r="I602" i="1"/>
  <c r="I549" i="1"/>
  <c r="K471" i="1"/>
  <c r="K483" i="1"/>
  <c r="K261" i="1"/>
  <c r="K274" i="1"/>
  <c r="J275" i="1"/>
  <c r="J301" i="1"/>
  <c r="J382" i="1"/>
  <c r="J384" i="1"/>
  <c r="J385" i="1" s="1"/>
  <c r="J535" i="1" l="1"/>
  <c r="J548" i="1" s="1"/>
  <c r="J549" i="1" s="1"/>
  <c r="K275" i="1"/>
  <c r="K301" i="1"/>
  <c r="K484" i="1"/>
  <c r="K501" i="1"/>
  <c r="K506" i="1"/>
  <c r="J502" i="1"/>
  <c r="J503" i="1"/>
  <c r="J504" i="1" s="1"/>
  <c r="I603" i="1"/>
  <c r="H603" i="1"/>
  <c r="K382" i="1"/>
  <c r="K384" i="1"/>
  <c r="K385" i="1" s="1"/>
  <c r="J602" i="1" l="1"/>
  <c r="J603" i="1" s="1"/>
  <c r="K502" i="1"/>
  <c r="K503" i="1"/>
  <c r="K504" i="1" s="1"/>
  <c r="K535" i="1"/>
  <c r="K548" i="1" s="1"/>
  <c r="K549" i="1" l="1"/>
  <c r="K602" i="1"/>
  <c r="K603" i="1" l="1"/>
  <c r="K296" i="1"/>
  <c r="K529" i="1" s="1"/>
  <c r="E286" i="1"/>
  <c r="E296" i="1" s="1"/>
  <c r="I296" i="1"/>
  <c r="I298" i="1"/>
  <c r="I520" i="1" s="1"/>
  <c r="C286" i="1"/>
  <c r="C296" i="1" s="1"/>
  <c r="I286" i="1"/>
  <c r="K286" i="1"/>
  <c r="H286" i="1"/>
  <c r="H296" i="1"/>
  <c r="H297" i="1" s="1"/>
  <c r="F286" i="1"/>
  <c r="F296" i="1"/>
  <c r="F298" i="1" s="1"/>
  <c r="G286" i="1"/>
  <c r="G296" i="1" s="1"/>
  <c r="J286" i="1"/>
  <c r="J296" i="1" s="1"/>
  <c r="J529" i="1" s="1"/>
  <c r="D286" i="1"/>
  <c r="D296" i="1"/>
  <c r="D297" i="1" s="1"/>
  <c r="D298" i="1"/>
  <c r="D520" i="1" s="1"/>
  <c r="K298" i="1" l="1"/>
  <c r="K520" i="1" s="1"/>
  <c r="K521" i="1" s="1"/>
  <c r="F529" i="1"/>
  <c r="F297" i="1"/>
  <c r="I526" i="1"/>
  <c r="I531" i="1"/>
  <c r="I532" i="1" s="1"/>
  <c r="I521" i="1"/>
  <c r="F299" i="1"/>
  <c r="F520" i="1"/>
  <c r="D526" i="1"/>
  <c r="D531" i="1"/>
  <c r="D532" i="1" s="1"/>
  <c r="D521" i="1"/>
  <c r="K526" i="1"/>
  <c r="K531" i="1"/>
  <c r="K532" i="1" s="1"/>
  <c r="G297" i="1"/>
  <c r="G298" i="1"/>
  <c r="G529" i="1"/>
  <c r="E298" i="1"/>
  <c r="E529" i="1"/>
  <c r="E297" i="1"/>
  <c r="C297" i="1"/>
  <c r="C298" i="1"/>
  <c r="D299" i="1"/>
  <c r="D529" i="1"/>
  <c r="I529" i="1"/>
  <c r="K297" i="1"/>
  <c r="I297" i="1"/>
  <c r="H298" i="1"/>
  <c r="I299" i="1"/>
  <c r="J297" i="1"/>
  <c r="H529" i="1"/>
  <c r="K299" i="1"/>
  <c r="J298" i="1"/>
  <c r="G299" i="1" l="1"/>
  <c r="G520" i="1"/>
  <c r="H520" i="1"/>
  <c r="H299" i="1"/>
  <c r="C299" i="1"/>
  <c r="D527" i="1"/>
  <c r="D616" i="1"/>
  <c r="J520" i="1"/>
  <c r="J299" i="1"/>
  <c r="F521" i="1"/>
  <c r="F526" i="1"/>
  <c r="F531" i="1"/>
  <c r="F532" i="1" s="1"/>
  <c r="E520" i="1"/>
  <c r="E299" i="1"/>
  <c r="K527" i="1"/>
  <c r="K616" i="1"/>
  <c r="I527" i="1"/>
  <c r="I616" i="1"/>
  <c r="E521" i="1" l="1"/>
  <c r="E531" i="1"/>
  <c r="E532" i="1" s="1"/>
  <c r="E526" i="1"/>
  <c r="K617" i="1"/>
  <c r="K625" i="1"/>
  <c r="H531" i="1"/>
  <c r="H532" i="1" s="1"/>
  <c r="H521" i="1"/>
  <c r="H526" i="1"/>
  <c r="I617" i="1"/>
  <c r="I625" i="1"/>
  <c r="J521" i="1"/>
  <c r="J531" i="1"/>
  <c r="J532" i="1" s="1"/>
  <c r="J526" i="1"/>
  <c r="G526" i="1"/>
  <c r="G521" i="1"/>
  <c r="G531" i="1"/>
  <c r="G532" i="1" s="1"/>
  <c r="F527" i="1"/>
  <c r="F616" i="1"/>
  <c r="D617" i="1"/>
  <c r="D625" i="1"/>
  <c r="H616" i="1" l="1"/>
  <c r="H527" i="1"/>
  <c r="K618" i="1"/>
  <c r="K621" i="1"/>
  <c r="E616" i="1"/>
  <c r="E527" i="1"/>
  <c r="F625" i="1"/>
  <c r="F617" i="1"/>
  <c r="J616" i="1"/>
  <c r="J527" i="1"/>
  <c r="D618" i="1"/>
  <c r="D621" i="1"/>
  <c r="G527" i="1"/>
  <c r="G616" i="1"/>
  <c r="I618" i="1"/>
  <c r="I621" i="1"/>
  <c r="I622" i="1" l="1"/>
  <c r="I623" i="1"/>
  <c r="G617" i="1"/>
  <c r="G625" i="1"/>
  <c r="K622" i="1"/>
  <c r="K623" i="1"/>
  <c r="J617" i="1"/>
  <c r="J625" i="1"/>
  <c r="H625" i="1"/>
  <c r="H617" i="1"/>
  <c r="F618" i="1"/>
  <c r="F621" i="1"/>
  <c r="D623" i="1"/>
  <c r="D622" i="1"/>
  <c r="E617" i="1"/>
  <c r="E625" i="1"/>
  <c r="F622" i="1" l="1"/>
  <c r="F623" i="1"/>
  <c r="H618" i="1"/>
  <c r="H621" i="1"/>
  <c r="G618" i="1"/>
  <c r="G621" i="1"/>
  <c r="E618" i="1"/>
  <c r="E621" i="1"/>
  <c r="J618" i="1"/>
  <c r="J621" i="1"/>
  <c r="J623" i="1" l="1"/>
  <c r="J622" i="1"/>
  <c r="G622" i="1"/>
  <c r="G623" i="1"/>
  <c r="H622" i="1"/>
  <c r="H623" i="1"/>
  <c r="E622" i="1"/>
  <c r="E623" i="1"/>
  <c r="C479" i="1"/>
  <c r="C483" i="1"/>
  <c r="C484" i="1" s="1"/>
  <c r="C506" i="1" l="1"/>
  <c r="C535" i="1" s="1"/>
  <c r="C548" i="1" s="1"/>
  <c r="C549" i="1" s="1"/>
  <c r="C501" i="1"/>
  <c r="C602" i="1" l="1"/>
  <c r="C603" i="1" s="1"/>
  <c r="C502" i="1"/>
  <c r="C503" i="1"/>
  <c r="C529" i="1" l="1"/>
  <c r="C504" i="1"/>
  <c r="C520" i="1"/>
  <c r="C521" i="1" l="1"/>
  <c r="C531" i="1"/>
  <c r="C532" i="1" s="1"/>
  <c r="C526" i="1"/>
  <c r="C527" i="1" l="1"/>
  <c r="C616" i="1"/>
  <c r="C617" i="1" l="1"/>
  <c r="C625" i="1"/>
  <c r="C618" i="1" l="1"/>
  <c r="C621" i="1"/>
  <c r="C622" i="1" l="1"/>
  <c r="C623" i="1"/>
</calcChain>
</file>

<file path=xl/comments1.xml><?xml version="1.0" encoding="utf-8"?>
<comments xmlns="http://schemas.openxmlformats.org/spreadsheetml/2006/main">
  <authors>
    <author>Garry House</author>
  </authors>
  <commentList>
    <comment ref="B105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Includes All Sub-Prime Department Compensation.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 xml:space="preserve">$1,500/Week, Plus 2.25% of Selling Gross, Plus $1,000 Monthly Task Bonus. </t>
        </r>
      </text>
    </comment>
    <comment ref="B110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>$1,000/Week, Plus 2.15% of Operating Gross, Plus $3,000 Quarterly Task Bonus.</t>
        </r>
      </text>
    </comment>
    <comment ref="B111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>$1000 Per Week + 3.5% of Used Vehicle Front Gross.</t>
        </r>
      </text>
    </comment>
    <comment ref="B116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$500/Week, Plus 1.50% of Operating Gross, Plus $2,500 Quarterly Task Bonus.</t>
        </r>
      </text>
    </comment>
    <comment ref="C116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$500/Week, Plus 1.50% of Operating Gross, Plus $2,500 Quarterly Task Bonus.</t>
        </r>
      </text>
    </comment>
    <comment ref="D116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$500/Week, Plus 1.50% of Operating Gross, Plus $2,500 Quarterly Task Bonus.</t>
        </r>
      </text>
    </comment>
    <comment ref="E116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$500/Week, Plus 1.50% of Operating Gross, Plus $2,500 Quarterly Task Bonus.</t>
        </r>
      </text>
    </comment>
    <comment ref="F116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$500/Week, Plus 1.50% of Operating Gross, Plus $2,500 Quarterly Task Bonus.</t>
        </r>
      </text>
    </comment>
    <comment ref="G116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$500/Week, Plus 1.50% of Operating Gross, Plus $2,500 Quarterly Task Bonus.</t>
        </r>
      </text>
    </comment>
    <comment ref="H116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$500/Week, Plus 1.50% of Operating Gross, Plus $2,500 Quarterly Task Bonus.</t>
        </r>
      </text>
    </comment>
    <comment ref="I116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$500/Week, Plus 1.50% of Operating Gross, Plus $2,500 Quarterly Task Bonus.</t>
        </r>
      </text>
    </comment>
    <comment ref="J116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$500/Week, Plus 1.50% of Operating Gross, Plus $2,500 Quarterly Task Bonus.</t>
        </r>
      </text>
    </comment>
    <comment ref="K116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$500/Week, Plus 1.50% of Operating Gross, Plus $2,500 Quarterly Task Bonus.</t>
        </r>
      </text>
    </comment>
    <comment ref="B134" authorId="0" shapeId="0">
      <text>
        <r>
          <rPr>
            <b/>
            <sz val="10"/>
            <color indexed="81"/>
            <rFont val="Times New Roman"/>
            <family val="1"/>
          </rPr>
          <t>Garry House:
Assumes One and one-half (1.5) Lot Attendants @ $7.00/Hr. @ 40 Hrs. Per Week  @ 4.3333 Weeks Per Month.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35" authorId="0" shapeId="0">
      <text>
        <r>
          <rPr>
            <b/>
            <sz val="10"/>
            <color indexed="81"/>
            <rFont val="Times New Roman"/>
            <family val="1"/>
          </rPr>
          <t>Garry House:
Assumes Three (3) Lot Attendants @ $7.00/Hr. @ 40 Hrs. Per Week  @ 4.3333 Weeks Per Month.</t>
        </r>
      </text>
    </comment>
    <comment ref="B144" authorId="0" shapeId="0">
      <text>
        <r>
          <rPr>
            <b/>
            <sz val="10"/>
            <color indexed="81"/>
            <rFont val="Times New Roman"/>
            <family val="1"/>
          </rPr>
          <t>Garry House:
Assumes Primary Direct Media Budget of $63,000, Miscellaneous Media Budget of $7,000, Plus Sales Promotion Budget of $10,000.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57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>$6,500 Per Month, Plus 1.0% of Fixed Gross, x 60% Departmental Pro-Rate)</t>
        </r>
      </text>
    </comment>
    <comment ref="B263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40 Hours @ $9.50  x  Three (3) People.</t>
        </r>
      </text>
    </comment>
    <comment ref="B265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40 Hours @ $7.00  x  Two (2) People.</t>
        </r>
      </text>
    </comment>
    <comment ref="B349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2"/>
            <rFont val="Tahoma"/>
            <family val="2"/>
          </rPr>
          <t>$6,500 Per Month, Plus 1.0% of Fixed Gross, x 60% Departmental Pro-Rate)</t>
        </r>
      </text>
    </comment>
    <comment ref="B473" authorId="0" shapeId="0">
      <text>
        <r>
          <rPr>
            <b/>
            <sz val="9"/>
            <color indexed="81"/>
            <rFont val="Tahoma"/>
            <family val="2"/>
          </rPr>
          <t>Garry House:</t>
        </r>
        <r>
          <rPr>
            <sz val="9"/>
            <color indexed="81"/>
            <rFont val="Tahoma"/>
            <family val="2"/>
          </rPr>
          <t xml:space="preserve">
40 Hours @ $7.00  x  Two (2) People.</t>
        </r>
      </text>
    </comment>
    <comment ref="B540" authorId="0" shapeId="0">
      <text>
        <r>
          <rPr>
            <b/>
            <sz val="10"/>
            <color indexed="81"/>
            <rFont val="Times New Roman"/>
            <family val="1"/>
          </rPr>
          <t>Garry House:
Salary For Johnnie Gambino.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55" authorId="0" shapeId="0">
      <text>
        <r>
          <rPr>
            <b/>
            <sz val="10"/>
            <color indexed="81"/>
            <rFont val="Times New Roman"/>
            <family val="1"/>
          </rPr>
          <t>Garry House:
Assumes $20,000 Rent for New Facility (2000) Plus $11,000 Rent for Old Facility, Less $3,000 Credit From JD Byrider, Plus Amortization of $835, Plus Insurance of $3,500, Plus Taxes of $6,000, Plus Maintenance of $7,000.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74" authorId="0" shapeId="0">
      <text>
        <r>
          <rPr>
            <b/>
            <sz val="10"/>
            <color indexed="81"/>
            <rFont val="Times New Roman"/>
            <family val="1"/>
          </rPr>
          <t>Garry House:
Projected by Dianne on 5/4/2000.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16" authorId="0" shapeId="0">
      <text>
        <r>
          <rPr>
            <b/>
            <sz val="11"/>
            <color indexed="81"/>
            <rFont val="Tahoma"/>
            <family val="2"/>
          </rPr>
          <t xml:space="preserve">Garry House: </t>
        </r>
        <r>
          <rPr>
            <b/>
            <sz val="11"/>
            <color indexed="12"/>
            <rFont val="Tahoma"/>
            <family val="2"/>
          </rPr>
          <t>Assumes Johnnie Gambino's Bonus @ 6.5% of Net, Before His Bonus.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<sst xmlns="http://schemas.openxmlformats.org/spreadsheetml/2006/main" count="551" uniqueCount="333">
  <si>
    <t>Potential At</t>
  </si>
  <si>
    <t>Primary</t>
  </si>
  <si>
    <t>of Primary</t>
  </si>
  <si>
    <t>Planning</t>
  </si>
  <si>
    <t>Planning &amp; Control Category</t>
  </si>
  <si>
    <t>Forecast</t>
  </si>
  <si>
    <t>Percent of Operating Gross</t>
  </si>
  <si>
    <t>Current</t>
  </si>
  <si>
    <t>Sales Departments - Sales &amp; Gross</t>
  </si>
  <si>
    <t xml:space="preserve">  Ford Passenger Car</t>
  </si>
  <si>
    <t>Number of New Units</t>
  </si>
  <si>
    <t>Total Dollar Sales</t>
  </si>
  <si>
    <t>Total Gross Profit</t>
  </si>
  <si>
    <t>Average Gross Profit</t>
  </si>
  <si>
    <t xml:space="preserve">  Ford Truck</t>
  </si>
  <si>
    <t xml:space="preserve">  New Vehicle Retail Total</t>
  </si>
  <si>
    <t>Total Cost of Sales - New Vehicles</t>
  </si>
  <si>
    <t>Avg. Cost of Sales - New Vehicles</t>
  </si>
  <si>
    <t xml:space="preserve">  Total Fleet Gross</t>
  </si>
  <si>
    <t xml:space="preserve">  Total Manufacturer Incentives</t>
  </si>
  <si>
    <t xml:space="preserve">  Total Dealer Exchange Gross</t>
  </si>
  <si>
    <t>Total Dealer Exchange Units</t>
  </si>
  <si>
    <t xml:space="preserve">  Total Miscellaneous Gross</t>
  </si>
  <si>
    <t xml:space="preserve">  Total New Vehicle Dept. Gross - Vehicles</t>
  </si>
  <si>
    <t>Average Gross Profit Per Retail Unit</t>
  </si>
  <si>
    <t xml:space="preserve">  Used Retail - Conventional</t>
  </si>
  <si>
    <t xml:space="preserve">  Special Finance Used Retail</t>
  </si>
  <si>
    <t>Total Used Vehicle Retail Unit</t>
  </si>
  <si>
    <t>Used to New Selling Ratio</t>
  </si>
  <si>
    <t xml:space="preserve">  Total Used Vehicle Dept. Gross - Vehicles</t>
  </si>
  <si>
    <t xml:space="preserve">  Total Retail Units</t>
  </si>
  <si>
    <t xml:space="preserve">  Finance Contracts -New</t>
  </si>
  <si>
    <t>Finance Penetration</t>
  </si>
  <si>
    <t xml:space="preserve">  Finance Contracts -Used</t>
  </si>
  <si>
    <t>Finance Contracts -Total</t>
  </si>
  <si>
    <t xml:space="preserve">  Finance Reserve - New</t>
  </si>
  <si>
    <t>Reserve Per Contract</t>
  </si>
  <si>
    <t xml:space="preserve">  Finance Reserve - Used</t>
  </si>
  <si>
    <t xml:space="preserve">  Finance Reserve - Total</t>
  </si>
  <si>
    <t>Reserve Per Retail Unit</t>
  </si>
  <si>
    <t xml:space="preserve">  Credit Insurance Income - Total</t>
  </si>
  <si>
    <t>Income Per Contract</t>
  </si>
  <si>
    <t>Income Per Retail Unit</t>
  </si>
  <si>
    <t xml:space="preserve">  ESA Contracts - New</t>
  </si>
  <si>
    <t>ESA Penetration</t>
  </si>
  <si>
    <t xml:space="preserve">  ESA Contracts - Used</t>
  </si>
  <si>
    <t xml:space="preserve">  ESA Contracts - Total</t>
  </si>
  <si>
    <t>ESA Penetration (of Total Retail)</t>
  </si>
  <si>
    <t xml:space="preserve">  ESA Gross - New</t>
  </si>
  <si>
    <t>Gross Per Contract</t>
  </si>
  <si>
    <t xml:space="preserve">  ESA Gross - Used</t>
  </si>
  <si>
    <t xml:space="preserve">  ESA Gross - Total</t>
  </si>
  <si>
    <t>Gross Per Retail Unit</t>
  </si>
  <si>
    <t xml:space="preserve">  Other Financial Services Gross - Total</t>
  </si>
  <si>
    <t>Gross Per Retail Unit Sold</t>
  </si>
  <si>
    <t>Total Financial Services Gross</t>
  </si>
  <si>
    <t xml:space="preserve">  Finance Reserve Chargebacks - Total</t>
  </si>
  <si>
    <t>Percent of Income</t>
  </si>
  <si>
    <t xml:space="preserve">  Creditor Insurance Chargebacks - Total</t>
  </si>
  <si>
    <t xml:space="preserve">  ESA Chargebacks - Total</t>
  </si>
  <si>
    <t xml:space="preserve">  Repossession Losses/Reserve - Total</t>
  </si>
  <si>
    <t xml:space="preserve">  Total Net F&amp;I/Other</t>
  </si>
  <si>
    <t>Per Retail Unit</t>
  </si>
  <si>
    <t xml:space="preserve">  Total Operating Gross - Sales Departments</t>
  </si>
  <si>
    <t>Sales Departments - Controllable Expense</t>
  </si>
  <si>
    <t>Total Salesperson Compensation</t>
  </si>
  <si>
    <t xml:space="preserve">Per Retail Unit </t>
  </si>
  <si>
    <t>Total Sales Management Compensation</t>
  </si>
  <si>
    <t>Total F&amp;I &amp; Aftermarket Compensation</t>
  </si>
  <si>
    <t>Percent of Departmental Gross</t>
  </si>
  <si>
    <t xml:space="preserve">  Other F&amp;I Expense - Total</t>
  </si>
  <si>
    <t>Net Pre-Delivery Expense</t>
  </si>
  <si>
    <t>Per Retail New Unit</t>
  </si>
  <si>
    <t xml:space="preserve">  Policy Expense - New</t>
  </si>
  <si>
    <t xml:space="preserve">  Policy Expense - Used</t>
  </si>
  <si>
    <t>Per Retail Used Unit</t>
  </si>
  <si>
    <t xml:space="preserve">  Policy Expense - Total</t>
  </si>
  <si>
    <t xml:space="preserve">  Other Salaries/Wages - New</t>
  </si>
  <si>
    <t xml:space="preserve">  Other Salaries/Wages - Used</t>
  </si>
  <si>
    <t xml:space="preserve">  Other Salaries/Wages - Total</t>
  </si>
  <si>
    <t>Gross Advertising/Sales Promotion Expense</t>
  </si>
  <si>
    <t xml:space="preserve">  Advertising Refunds - New</t>
  </si>
  <si>
    <t xml:space="preserve">  Advertising Refunds - Used</t>
  </si>
  <si>
    <t>Net Advertising/Sales Promotion Expense</t>
  </si>
  <si>
    <t xml:space="preserve">  Training Expense - Total</t>
  </si>
  <si>
    <t xml:space="preserve">  Demo Expense - Total</t>
  </si>
  <si>
    <t xml:space="preserve">  Service Loaner Expense - Total</t>
  </si>
  <si>
    <t xml:space="preserve">  Gross Floorplan Expense - New</t>
  </si>
  <si>
    <t xml:space="preserve">  Gross Floorplan Expense - Used</t>
  </si>
  <si>
    <t xml:space="preserve">  Floorplan Assistance - New</t>
  </si>
  <si>
    <t xml:space="preserve">  Net Floorplan Interest Expense</t>
  </si>
  <si>
    <r>
      <t xml:space="preserve">  </t>
    </r>
    <r>
      <rPr>
        <b/>
        <u/>
        <sz val="12"/>
        <rFont val="Times New Roman"/>
        <family val="1"/>
      </rPr>
      <t>Memo: Other Primary Expense KRA's</t>
    </r>
  </si>
  <si>
    <t xml:space="preserve">     Total Sales Compensation, Sales</t>
  </si>
  <si>
    <t xml:space="preserve">     Management Compensation, and</t>
  </si>
  <si>
    <t xml:space="preserve">     Net Advertising/Sales Promotion</t>
  </si>
  <si>
    <t>Total Selling Expense - Vehicle Depts.</t>
  </si>
  <si>
    <t>Total Selling Gross - Vehicle Depts.</t>
  </si>
  <si>
    <t>Memo Items:</t>
  </si>
  <si>
    <t xml:space="preserve">  Total Payroll - Sales Departments</t>
  </si>
  <si>
    <t xml:space="preserve">  Selling Gross (Including Doc. Fees)</t>
  </si>
  <si>
    <t xml:space="preserve">  Selling Gross $PVR (For B/E Analysis)</t>
  </si>
  <si>
    <t>Service Department - Sales &amp; Gross</t>
  </si>
  <si>
    <t xml:space="preserve">  C/P Labor Sales - Main Shop</t>
  </si>
  <si>
    <t xml:space="preserve">  C/P Labor Gross - Main Shop</t>
  </si>
  <si>
    <t>Gross Profit Margin</t>
  </si>
  <si>
    <t xml:space="preserve">  C/P Parts Sales - Main </t>
  </si>
  <si>
    <t>Ratio to C/P Labor Sales - Main</t>
  </si>
  <si>
    <t xml:space="preserve">  ESA Labor Sales</t>
  </si>
  <si>
    <t xml:space="preserve">  ESA Labor Gross</t>
  </si>
  <si>
    <t xml:space="preserve">  ESA Parts Sales</t>
  </si>
  <si>
    <t>Ratio to Labor Sales</t>
  </si>
  <si>
    <t xml:space="preserve">  Warranty Labor Sales</t>
  </si>
  <si>
    <t xml:space="preserve">  Warranty Labor Gross</t>
  </si>
  <si>
    <t xml:space="preserve">  Warranty Parts Sales</t>
  </si>
  <si>
    <t xml:space="preserve">  Internal Labor Sales - (Main Shop)</t>
  </si>
  <si>
    <t xml:space="preserve">  Detail Shop Labor Sales</t>
  </si>
  <si>
    <t xml:space="preserve">  Total Internal Labor Sales</t>
  </si>
  <si>
    <t>Per Retail New and Used Unit Sold</t>
  </si>
  <si>
    <t xml:space="preserve">  Internal Labor Gross - (Main Shop)</t>
  </si>
  <si>
    <t xml:space="preserve">  Total Internal Labor Gross</t>
  </si>
  <si>
    <t xml:space="preserve">  Internal Parts Sales</t>
  </si>
  <si>
    <t>Ratio to Total Internal Labor Sales</t>
  </si>
  <si>
    <t xml:space="preserve">  Unapplied Cost of Labor Sales</t>
  </si>
  <si>
    <t xml:space="preserve">  Total Direct Labor Sales - Main</t>
  </si>
  <si>
    <t xml:space="preserve">  Total Direct Labor Gross</t>
  </si>
  <si>
    <t xml:space="preserve">  Memo: Total Cost of Labor Sales</t>
  </si>
  <si>
    <t xml:space="preserve">  Sublet Labor Sales</t>
  </si>
  <si>
    <t>Ratio to Direct Labor Sales</t>
  </si>
  <si>
    <t xml:space="preserve">  Sublet Labor Gross</t>
  </si>
  <si>
    <t xml:space="preserve">  Materials Sales</t>
  </si>
  <si>
    <t xml:space="preserve">  Materials Gross</t>
  </si>
  <si>
    <t xml:space="preserve">  Total Labor Sales - Quick-Lane</t>
  </si>
  <si>
    <t xml:space="preserve">  Total Labor Gross - Quick-Lane</t>
  </si>
  <si>
    <t xml:space="preserve">  Memo: Number of C/P R.O.'s</t>
  </si>
  <si>
    <t xml:space="preserve">  Total Service Department Sales</t>
  </si>
  <si>
    <t xml:space="preserve">  Total Service Department Operating Gross</t>
  </si>
  <si>
    <t>Service Department - Selling Expense</t>
  </si>
  <si>
    <t xml:space="preserve">  Management Compensation</t>
  </si>
  <si>
    <t xml:space="preserve">  Other Salaries &amp; Wages</t>
  </si>
  <si>
    <t xml:space="preserve">  Total Department Compensation</t>
  </si>
  <si>
    <t xml:space="preserve">  Advertising &amp; Sales Promotion</t>
  </si>
  <si>
    <t xml:space="preserve">  Training Expense</t>
  </si>
  <si>
    <t xml:space="preserve">  Policy Expense</t>
  </si>
  <si>
    <t xml:space="preserve">  Service Loaner Expense</t>
  </si>
  <si>
    <t xml:space="preserve">  Total Policy/Service Loaner Expense</t>
  </si>
  <si>
    <t xml:space="preserve">  Tools &amp; Supplies Expense</t>
  </si>
  <si>
    <t xml:space="preserve">  Freight Expense</t>
  </si>
  <si>
    <t xml:space="preserve">  Equipment &amp; Vehicle Maintenance</t>
  </si>
  <si>
    <t xml:space="preserve">  Inventory Control &amp; Data Processing</t>
  </si>
  <si>
    <t xml:space="preserve">  Vacation &amp; Time Off - Technicians</t>
  </si>
  <si>
    <t xml:space="preserve">  Total Departmental Selling Expense</t>
  </si>
  <si>
    <t xml:space="preserve">  Total Departmental Selling Gross</t>
  </si>
  <si>
    <t xml:space="preserve">  Memo: Total Department Payroll</t>
  </si>
  <si>
    <t>Body Shop - Sales &amp; Gross</t>
  </si>
  <si>
    <t xml:space="preserve">  Total Repair (Metal) Labor Sales</t>
  </si>
  <si>
    <t xml:space="preserve">  Total Repair (Metal) Labor Gross</t>
  </si>
  <si>
    <t xml:space="preserve">  B/S Parts Sales (Dealership Parts Dept.)</t>
  </si>
  <si>
    <t>Ratio to Metal Labor Sales</t>
  </si>
  <si>
    <t xml:space="preserve">  Paint Labor Sales</t>
  </si>
  <si>
    <t>Ratio to Repair Labor Sales</t>
  </si>
  <si>
    <t xml:space="preserve">  Paint Labor Gross</t>
  </si>
  <si>
    <t xml:space="preserve">  Related Paint Sales</t>
  </si>
  <si>
    <t xml:space="preserve">  Warranty/Policy Labor Sales</t>
  </si>
  <si>
    <t xml:space="preserve">  Warranty/Policy Labor Gross</t>
  </si>
  <si>
    <t xml:space="preserve">  Warranty/Policy Parts Sales</t>
  </si>
  <si>
    <t xml:space="preserve">  Internal Labor Sales</t>
  </si>
  <si>
    <t xml:space="preserve">  Internal Labor Gross</t>
  </si>
  <si>
    <t xml:space="preserve">  Total Direct Body Shop Labor Sales</t>
  </si>
  <si>
    <t xml:space="preserve">  Total Direct Body Shop Labor Gross</t>
  </si>
  <si>
    <t xml:space="preserve">  Sublet &amp; Used Parts Sales</t>
  </si>
  <si>
    <t xml:space="preserve">  Sublet &amp; Used Parts Gross</t>
  </si>
  <si>
    <t xml:space="preserve">  Paint &amp; Materials Sales</t>
  </si>
  <si>
    <t xml:space="preserve">  Paint &amp; Materials Gross</t>
  </si>
  <si>
    <t xml:space="preserve">  Total Body Shop Department Sales</t>
  </si>
  <si>
    <t xml:space="preserve">  Total Body Shop Dept. Operating Gross</t>
  </si>
  <si>
    <t>Body Shop - Selling Expense</t>
  </si>
  <si>
    <t>Parts Department - Sales &amp; Gross</t>
  </si>
  <si>
    <t xml:space="preserve">  Wholesale Parts Sales</t>
  </si>
  <si>
    <t xml:space="preserve">  Wholesale Parts Gross</t>
  </si>
  <si>
    <t xml:space="preserve">  Wholesale Jobber Incentive</t>
  </si>
  <si>
    <t xml:space="preserve">  Total Wholesale Parts Gross</t>
  </si>
  <si>
    <t xml:space="preserve">  Counter Retail Parts Sales</t>
  </si>
  <si>
    <t xml:space="preserve">  Counter Retail Parts Gross</t>
  </si>
  <si>
    <t xml:space="preserve">  C/P Parts Sales - Mechanical</t>
  </si>
  <si>
    <t xml:space="preserve">  C/P Parts Gross - Mechanical</t>
  </si>
  <si>
    <t xml:space="preserve">  ESA Parts Gross </t>
  </si>
  <si>
    <t xml:space="preserve">  Warranty Parts Sales - Mechanical</t>
  </si>
  <si>
    <t xml:space="preserve">  Warranty Parts Gross - Mechanical</t>
  </si>
  <si>
    <t xml:space="preserve">  Internal Parts Sales - Mechanical</t>
  </si>
  <si>
    <t xml:space="preserve">  Internal Parts Gross - Mechanical</t>
  </si>
  <si>
    <t xml:space="preserve">  Sublet Parts Sales</t>
  </si>
  <si>
    <t xml:space="preserve">  Sublet Parts Gross</t>
  </si>
  <si>
    <t xml:space="preserve">  Quick-Lane Parts Sales</t>
  </si>
  <si>
    <t xml:space="preserve">  Quick-Lane Parts Gross</t>
  </si>
  <si>
    <t xml:space="preserve">  C/P Parts Sales - Body</t>
  </si>
  <si>
    <t xml:space="preserve">  C/P Parts Gross - Body</t>
  </si>
  <si>
    <t xml:space="preserve">  C/P Paint Sales</t>
  </si>
  <si>
    <t xml:space="preserve">  C/P Paint Gross</t>
  </si>
  <si>
    <t xml:space="preserve">  Warranty Parts Sales - Body</t>
  </si>
  <si>
    <t xml:space="preserve">  Warranty Parts Gross - Body</t>
  </si>
  <si>
    <t xml:space="preserve">  Internal Parts Sales - Body</t>
  </si>
  <si>
    <t xml:space="preserve">  Internal Parts Gross - Body</t>
  </si>
  <si>
    <t xml:space="preserve">  Other Merchandise Sales</t>
  </si>
  <si>
    <t xml:space="preserve">  Other Merchandise Gross</t>
  </si>
  <si>
    <t xml:space="preserve">  Total Parts Department Sales</t>
  </si>
  <si>
    <t xml:space="preserve">  Total Parts Department Sales Gross</t>
  </si>
  <si>
    <t xml:space="preserve">  Memo: Total Cost of Parts Sales</t>
  </si>
  <si>
    <t xml:space="preserve">  Management Gross:</t>
  </si>
  <si>
    <t xml:space="preserve">       Favorable Purchasing Discounts</t>
  </si>
  <si>
    <t>Percent of Cost of Sales</t>
  </si>
  <si>
    <t xml:space="preserve">       Inventory Adjustments</t>
  </si>
  <si>
    <t xml:space="preserve">       Total Management Gross</t>
  </si>
  <si>
    <t xml:space="preserve">  Total Parts Department Operating Gross</t>
  </si>
  <si>
    <t xml:space="preserve">  Memo:  Inventory Analysis</t>
  </si>
  <si>
    <t xml:space="preserve">     Total Inventory Value</t>
  </si>
  <si>
    <t>Dollar Days Supply</t>
  </si>
  <si>
    <t>Parts Department - Selling Expense</t>
  </si>
  <si>
    <t xml:space="preserve">  Vacation &amp; Time Off - Dept. Employees</t>
  </si>
  <si>
    <t>Summary - All Departments</t>
  </si>
  <si>
    <t xml:space="preserve">  Total Retail Vehicle Sales (Dollars)</t>
  </si>
  <si>
    <t xml:space="preserve">  Total Operating Gross - Variable Depts.</t>
  </si>
  <si>
    <t>Percent of Sales</t>
  </si>
  <si>
    <t xml:space="preserve">  Total Selling Gross - Variable Departments</t>
  </si>
  <si>
    <t xml:space="preserve">  Total Sales - Fixed Departments</t>
  </si>
  <si>
    <t xml:space="preserve">  Total Operating Gross - Fixed Departments</t>
  </si>
  <si>
    <t xml:space="preserve">  Total Selling Gross - Fixed Departments</t>
  </si>
  <si>
    <t xml:space="preserve">  Total Sales - All Departments (This Report)</t>
  </si>
  <si>
    <t xml:space="preserve">  Total Operating Gross - All Departments</t>
  </si>
  <si>
    <t>Percent of Sales (F/S)</t>
  </si>
  <si>
    <t xml:space="preserve">  Total Selling Gross - All Departments</t>
  </si>
  <si>
    <t xml:space="preserve">  Fixed (Service Absorption) - [FoMoCo]</t>
  </si>
  <si>
    <t xml:space="preserve">  Fixed Net Profit (Loss)</t>
  </si>
  <si>
    <t>Break- Even Retail Units</t>
  </si>
  <si>
    <t>(at Current Sales Expense Structure)</t>
  </si>
  <si>
    <t>Fixed Expense</t>
  </si>
  <si>
    <t xml:space="preserve">  Salary - General Manager</t>
  </si>
  <si>
    <t xml:space="preserve">  Salaries - Administrative</t>
  </si>
  <si>
    <t>Total Salaries - GM &amp; Administrative</t>
  </si>
  <si>
    <t xml:space="preserve">  Employee Benefits</t>
  </si>
  <si>
    <t xml:space="preserve">  Payroll Taxes</t>
  </si>
  <si>
    <t xml:space="preserve">  Pensions</t>
  </si>
  <si>
    <t>Total Employee Related Expenses</t>
  </si>
  <si>
    <t>Percent of Dealership Payroll</t>
  </si>
  <si>
    <t xml:space="preserve">  Institutional Advertising &amp; Promotion</t>
  </si>
  <si>
    <t xml:space="preserve">  Rent &amp; Equivalent</t>
  </si>
  <si>
    <t xml:space="preserve">  Utilities Expense</t>
  </si>
  <si>
    <t xml:space="preserve">  Total Occupancy Expense</t>
  </si>
  <si>
    <t xml:space="preserve">  Telephone Expense</t>
  </si>
  <si>
    <t xml:space="preserve">  Taxes Expense</t>
  </si>
  <si>
    <t xml:space="preserve">  Insurance Expense</t>
  </si>
  <si>
    <t xml:space="preserve">  Office Supplies</t>
  </si>
  <si>
    <t xml:space="preserve">  Professional &amp; Service Fees</t>
  </si>
  <si>
    <t xml:space="preserve">  Data Processing Expense</t>
  </si>
  <si>
    <t xml:space="preserve">  Bad Debts</t>
  </si>
  <si>
    <t xml:space="preserve">  Contributions</t>
  </si>
  <si>
    <t xml:space="preserve">  Interest Expense</t>
  </si>
  <si>
    <t xml:space="preserve">  Depreciation Expense</t>
  </si>
  <si>
    <t xml:space="preserve">  Travel &amp; Entertainment</t>
  </si>
  <si>
    <t xml:space="preserve">  Miscellaneous Expense</t>
  </si>
  <si>
    <t xml:space="preserve">  Total Fixed Expense</t>
  </si>
  <si>
    <t xml:space="preserve">  Dealer Salary</t>
  </si>
  <si>
    <t xml:space="preserve">  Miscellaneous Additions &amp; Deductions:</t>
  </si>
  <si>
    <t xml:space="preserve">     Leased &amp; Rental Vehicle</t>
  </si>
  <si>
    <t xml:space="preserve">     Tractor/Other</t>
  </si>
  <si>
    <t xml:space="preserve">        Memo: DOC Fees</t>
  </si>
  <si>
    <t xml:space="preserve">                     Misc. Adjustments to Income</t>
  </si>
  <si>
    <t xml:space="preserve">     Total Adjustments to Income</t>
  </si>
  <si>
    <t xml:space="preserve">     Accrued/Paid Dealer Bonus</t>
  </si>
  <si>
    <t xml:space="preserve">  Total Misc. Additions &amp; Deductions:</t>
  </si>
  <si>
    <t xml:space="preserve">  Total Net Profit Before Tax</t>
  </si>
  <si>
    <t xml:space="preserve">  Operating Gross per Employee per Month</t>
  </si>
  <si>
    <t xml:space="preserve">  Net Profit per Employee per Month</t>
  </si>
  <si>
    <t>Percent of Total Sales</t>
  </si>
  <si>
    <t>Memo: Percent of Used Vehicles Purchased</t>
  </si>
  <si>
    <t>Memo: Number of Used Vehicles Purchased</t>
  </si>
  <si>
    <t>Percent of F&amp;I Departmental Income</t>
  </si>
  <si>
    <t xml:space="preserve">  Credit On U/V Purchases @ $75/Vehicle</t>
  </si>
  <si>
    <t xml:space="preserve">  Memo: Total Sales Compensation, Manage-</t>
  </si>
  <si>
    <t xml:space="preserve">    ment Compensation, F&amp;I Compensation,</t>
  </si>
  <si>
    <t xml:space="preserve">   and other Salaries and Wages</t>
  </si>
  <si>
    <t>C/P Labor Sales Per R.O.</t>
  </si>
  <si>
    <t>C/P Parts Sales Per R.O.</t>
  </si>
  <si>
    <t>Total C/P Sales Per R.O.</t>
  </si>
  <si>
    <t>Ratio to Quick-Lane Labor Sales</t>
  </si>
  <si>
    <t>Memo:  Total Retail Unit Sales</t>
  </si>
  <si>
    <t xml:space="preserve">  Memo: Number of Quick-Lane R.O.'s</t>
  </si>
  <si>
    <t xml:space="preserve">  Compensation - Phil Gow</t>
  </si>
  <si>
    <t xml:space="preserve">  Compensation - Tim Kropp</t>
  </si>
  <si>
    <t xml:space="preserve">  Compensation - Linda Marshall</t>
  </si>
  <si>
    <t xml:space="preserve">  Compensation - Scott Pulver</t>
  </si>
  <si>
    <t xml:space="preserve">  Compensation - Scott Butler</t>
  </si>
  <si>
    <t xml:space="preserve">  Compensation - Eddie Hayes</t>
  </si>
  <si>
    <t xml:space="preserve">  Compensation - Rand LaBend</t>
  </si>
  <si>
    <t xml:space="preserve">  Compensation - Mike Brigante</t>
  </si>
  <si>
    <t xml:space="preserve">  Total Commissions &amp; Incentives</t>
  </si>
  <si>
    <t xml:space="preserve">  Frank Musillo (Pro-rated @ 25.0%)</t>
  </si>
  <si>
    <t xml:space="preserve">  Cashiers (2 (Pro-rated @ 35.0%)</t>
  </si>
  <si>
    <t xml:space="preserve">  Charlie </t>
  </si>
  <si>
    <t xml:space="preserve">     Total - Other Salaries &amp; Wages</t>
  </si>
  <si>
    <t xml:space="preserve">     Total Comm.&amp; Incentives (Salepersons)</t>
  </si>
  <si>
    <t xml:space="preserve">     Total Other Salaries &amp; Wages</t>
  </si>
  <si>
    <t xml:space="preserve">     Total Management Compensation</t>
  </si>
  <si>
    <t xml:space="preserve">              Unapplied Time</t>
  </si>
  <si>
    <t xml:space="preserve">           Memo: Total Cost of Labor Sales</t>
  </si>
  <si>
    <t xml:space="preserve">      Total Department Compensation</t>
  </si>
  <si>
    <t xml:space="preserve">  Frank Musillo (Pro-rated @ 35.0%)</t>
  </si>
  <si>
    <t xml:space="preserve"> Memo:  Total Dealership Expense</t>
  </si>
  <si>
    <t xml:space="preserve">  Detail Shop Labor Gross </t>
  </si>
  <si>
    <t xml:space="preserve">Gross Profit Margin </t>
  </si>
  <si>
    <t xml:space="preserve">  Compensation - Chuck Baldwin</t>
  </si>
  <si>
    <t xml:space="preserve">  Compensation - Frank Muzillo</t>
  </si>
  <si>
    <t xml:space="preserve">  Warranty Administration Pro-Rate</t>
  </si>
  <si>
    <t xml:space="preserve">  Guy Wallace (Manager)</t>
  </si>
  <si>
    <t xml:space="preserve">   Quick-Lane Net Income</t>
  </si>
  <si>
    <t xml:space="preserve">     Accrued/Paid Employee Bonuses (GM)</t>
  </si>
  <si>
    <t xml:space="preserve">  Total Dealership Payroll (N/I GM's Bonus)</t>
  </si>
  <si>
    <t xml:space="preserve">  Compensation - Mike Hall</t>
  </si>
  <si>
    <t xml:space="preserve">  Porters &amp; Shutlle Drivers (3)</t>
  </si>
  <si>
    <t xml:space="preserve">  DEALERSHIP PLANNING and ANALYSIS WORKSHEET - ABC FORD</t>
  </si>
  <si>
    <t>The Fixed Operations Sections of this Template Assume That, Other Than the "Internal" Categories, Sales and Gross are Truly "Fixed".</t>
  </si>
  <si>
    <t xml:space="preserve">  Total Budgeted Number of Employees</t>
  </si>
  <si>
    <r>
      <t xml:space="preserve">  Comp. - Mike Gjorgievski </t>
    </r>
    <r>
      <rPr>
        <b/>
        <sz val="12"/>
        <color rgb="FF0000FF"/>
        <rFont val="Times New Roman"/>
        <family val="1"/>
      </rPr>
      <t>(Note in B108)</t>
    </r>
  </si>
  <si>
    <t xml:space="preserve">  Comp. - Jack Scott </t>
  </si>
  <si>
    <r>
      <t xml:space="preserve">  Comp. - Aaron Hill </t>
    </r>
    <r>
      <rPr>
        <b/>
        <sz val="12"/>
        <color rgb="FF0000FF"/>
        <rFont val="Times New Roman"/>
        <family val="1"/>
      </rPr>
      <t>(Note in B110)</t>
    </r>
  </si>
  <si>
    <r>
      <t xml:space="preserve">  Comp. - Mike Stanley </t>
    </r>
    <r>
      <rPr>
        <b/>
        <sz val="12"/>
        <color rgb="FF0000FF"/>
        <rFont val="Times New Roman"/>
        <family val="1"/>
      </rPr>
      <t>(Note in B111)</t>
    </r>
  </si>
  <si>
    <r>
      <t xml:space="preserve">  Compensation - Rich Wilkinson</t>
    </r>
    <r>
      <rPr>
        <b/>
        <sz val="12"/>
        <color rgb="FF0000FF"/>
        <rFont val="Times New Roman"/>
        <family val="1"/>
      </rPr>
      <t xml:space="preserve"> (25%)</t>
    </r>
  </si>
  <si>
    <r>
      <t xml:space="preserve">  Compensation - Mike Hudson </t>
    </r>
    <r>
      <rPr>
        <b/>
        <sz val="12"/>
        <color rgb="FF0000FF"/>
        <rFont val="Times New Roman"/>
        <family val="1"/>
      </rPr>
      <t>(35%)</t>
    </r>
  </si>
  <si>
    <r>
      <t xml:space="preserve">  Compensation - Rick Walton </t>
    </r>
    <r>
      <rPr>
        <b/>
        <sz val="12"/>
        <color rgb="FF0000FF"/>
        <rFont val="Times New Roman"/>
        <family val="1"/>
      </rPr>
      <t>(40%)</t>
    </r>
  </si>
  <si>
    <t xml:space="preserve">  Comp. - Pat Jordon (60.0% Pro-Rate)</t>
  </si>
  <si>
    <t xml:space="preserve">  Frank Musillo</t>
  </si>
  <si>
    <t xml:space="preserve">  Cashiers</t>
  </si>
  <si>
    <t xml:space="preserve">  Comp. - Pat Jordon (5.0% Pro-Rate)</t>
  </si>
  <si>
    <t xml:space="preserve">  Comp. - Pat Jordon (35.0% Pro-Rate)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</si>
</sst>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164" formatCode="0.0%"/>
    <numFmt numFmtId="165" formatCode="&quot;$&quot;#,##0"/>
    <numFmt numFmtId="166" formatCode="0.0000"/>
  </numFmts>
  <fonts count="34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sz val="9"/>
      <name val="MS Sans Serif"/>
    </font>
    <font>
      <b/>
      <sz val="12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indexed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u/>
      <sz val="14"/>
      <color indexed="12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imes New Roman"/>
      <family val="1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Times New Roman"/>
      <family val="1"/>
    </font>
    <font>
      <sz val="14"/>
      <name val="Arial"/>
      <family val="2"/>
    </font>
    <font>
      <b/>
      <i/>
      <sz val="16"/>
      <name val="Times New Roman"/>
      <family val="1"/>
    </font>
    <font>
      <b/>
      <u/>
      <sz val="14"/>
      <name val="Times New Roman"/>
      <family val="1"/>
    </font>
    <font>
      <sz val="20"/>
      <name val="Arial"/>
      <family val="2"/>
    </font>
    <font>
      <b/>
      <i/>
      <sz val="16"/>
      <name val="Times New Roman"/>
      <family val="1"/>
    </font>
    <font>
      <i/>
      <sz val="16"/>
      <name val="Arial"/>
      <family val="2"/>
    </font>
    <font>
      <b/>
      <i/>
      <sz val="14"/>
      <name val="Times New Roman"/>
      <family val="1"/>
    </font>
    <font>
      <b/>
      <i/>
      <sz val="16"/>
      <color indexed="12"/>
      <name val="Times New Roman"/>
      <family val="1"/>
    </font>
    <font>
      <b/>
      <sz val="14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sz val="9"/>
      <color indexed="12"/>
      <name val="Tahoma"/>
      <family val="2"/>
    </font>
    <font>
      <b/>
      <u/>
      <sz val="14"/>
      <color rgb="FF0000FF"/>
      <name val="Times New Roman"/>
      <family val="1"/>
    </font>
    <font>
      <b/>
      <sz val="11"/>
      <color indexed="12"/>
      <name val="Tahoma"/>
      <family val="2"/>
    </font>
    <font>
      <b/>
      <sz val="26"/>
      <name val="Arial Black"/>
      <family val="2"/>
    </font>
    <font>
      <b/>
      <sz val="28"/>
      <name val="Times New Roman"/>
      <family val="1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1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3" xfId="0" quotePrefix="1" applyFont="1" applyBorder="1" applyAlignment="1" applyProtection="1">
      <alignment horizontal="left" vertical="center"/>
    </xf>
    <xf numFmtId="0" fontId="10" fillId="0" borderId="3" xfId="0" quotePrefix="1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5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quotePrefix="1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left" vertical="center"/>
    </xf>
    <xf numFmtId="0" fontId="10" fillId="0" borderId="7" xfId="0" quotePrefix="1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1" xfId="0" quotePrefix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7" xfId="0" quotePrefix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5" fontId="7" fillId="0" borderId="1" xfId="0" applyNumberFormat="1" applyFont="1" applyBorder="1" applyAlignment="1">
      <alignment horizontal="center" vertical="center"/>
    </xf>
    <xf numFmtId="5" fontId="7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 applyProtection="1">
      <alignment horizontal="center" vertical="center"/>
      <protection locked="0"/>
    </xf>
    <xf numFmtId="5" fontId="8" fillId="0" borderId="3" xfId="0" applyNumberFormat="1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center"/>
    </xf>
    <xf numFmtId="5" fontId="7" fillId="0" borderId="3" xfId="0" applyNumberFormat="1" applyFont="1" applyBorder="1" applyAlignment="1" applyProtection="1">
      <alignment horizontal="center" vertical="center"/>
    </xf>
    <xf numFmtId="5" fontId="7" fillId="0" borderId="4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 applyProtection="1">
      <alignment horizontal="center" vertical="center"/>
    </xf>
    <xf numFmtId="1" fontId="7" fillId="0" borderId="5" xfId="0" applyNumberFormat="1" applyFont="1" applyBorder="1" applyAlignment="1" applyProtection="1">
      <alignment horizontal="center" vertical="center"/>
    </xf>
    <xf numFmtId="10" fontId="7" fillId="0" borderId="5" xfId="1" applyNumberFormat="1" applyFont="1" applyBorder="1" applyAlignment="1" applyProtection="1">
      <alignment horizontal="center" vertical="center"/>
    </xf>
    <xf numFmtId="5" fontId="7" fillId="0" borderId="5" xfId="0" applyNumberFormat="1" applyFont="1" applyBorder="1" applyAlignment="1">
      <alignment horizontal="center" vertical="center"/>
    </xf>
    <xf numFmtId="5" fontId="7" fillId="0" borderId="6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 applyProtection="1">
      <alignment horizontal="center" vertical="center"/>
    </xf>
    <xf numFmtId="37" fontId="7" fillId="0" borderId="7" xfId="0" applyNumberFormat="1" applyFont="1" applyBorder="1" applyAlignment="1">
      <alignment horizontal="center" vertical="center"/>
    </xf>
    <xf numFmtId="10" fontId="8" fillId="0" borderId="3" xfId="1" applyNumberFormat="1" applyFont="1" applyBorder="1" applyAlignment="1" applyProtection="1">
      <alignment horizontal="center" vertical="center"/>
      <protection locked="0"/>
    </xf>
    <xf numFmtId="37" fontId="7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10" fontId="7" fillId="0" borderId="3" xfId="1" applyNumberFormat="1" applyFont="1" applyBorder="1" applyAlignment="1" applyProtection="1">
      <alignment horizontal="center" vertical="center"/>
      <protection locked="0"/>
    </xf>
    <xf numFmtId="5" fontId="7" fillId="0" borderId="3" xfId="0" applyNumberFormat="1" applyFont="1" applyBorder="1" applyAlignment="1" applyProtection="1">
      <alignment horizontal="center" vertical="center"/>
      <protection locked="0"/>
    </xf>
    <xf numFmtId="5" fontId="7" fillId="0" borderId="6" xfId="0" applyNumberFormat="1" applyFont="1" applyBorder="1" applyAlignment="1" applyProtection="1">
      <alignment horizontal="center" vertical="center"/>
      <protection locked="0"/>
    </xf>
    <xf numFmtId="5" fontId="10" fillId="0" borderId="3" xfId="0" applyNumberFormat="1" applyFont="1" applyBorder="1" applyAlignment="1" applyProtection="1">
      <alignment horizontal="center" vertical="center"/>
    </xf>
    <xf numFmtId="5" fontId="7" fillId="0" borderId="6" xfId="0" applyNumberFormat="1" applyFont="1" applyBorder="1" applyAlignment="1" applyProtection="1">
      <alignment horizontal="center" vertical="center"/>
    </xf>
    <xf numFmtId="10" fontId="7" fillId="0" borderId="3" xfId="1" applyNumberFormat="1" applyFont="1" applyBorder="1" applyAlignment="1" applyProtection="1">
      <alignment horizontal="center" vertical="center"/>
    </xf>
    <xf numFmtId="5" fontId="11" fillId="0" borderId="3" xfId="0" applyNumberFormat="1" applyFont="1" applyBorder="1" applyAlignment="1" applyProtection="1">
      <alignment horizontal="center" vertical="center"/>
      <protection locked="0"/>
    </xf>
    <xf numFmtId="5" fontId="7" fillId="0" borderId="7" xfId="0" applyNumberFormat="1" applyFont="1" applyBorder="1" applyAlignment="1" applyProtection="1">
      <alignment horizontal="center" vertical="center"/>
    </xf>
    <xf numFmtId="10" fontId="8" fillId="0" borderId="5" xfId="1" applyNumberFormat="1" applyFont="1" applyBorder="1" applyAlignment="1" applyProtection="1">
      <alignment horizontal="center" vertical="center"/>
      <protection locked="0"/>
    </xf>
    <xf numFmtId="10" fontId="8" fillId="0" borderId="6" xfId="1" applyNumberFormat="1" applyFont="1" applyBorder="1" applyAlignment="1" applyProtection="1">
      <alignment horizontal="center" vertical="center"/>
      <protection locked="0"/>
    </xf>
    <xf numFmtId="10" fontId="8" fillId="0" borderId="1" xfId="1" applyNumberFormat="1" applyFont="1" applyBorder="1" applyAlignment="1" applyProtection="1">
      <alignment horizontal="center" vertical="center"/>
      <protection locked="0"/>
    </xf>
    <xf numFmtId="5" fontId="7" fillId="0" borderId="1" xfId="0" applyNumberFormat="1" applyFont="1" applyBorder="1" applyAlignment="1" applyProtection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5" fontId="8" fillId="0" borderId="6" xfId="0" applyNumberFormat="1" applyFont="1" applyBorder="1" applyAlignment="1" applyProtection="1">
      <alignment horizontal="center" vertical="center"/>
      <protection locked="0"/>
    </xf>
    <xf numFmtId="5" fontId="8" fillId="0" borderId="3" xfId="0" applyNumberFormat="1" applyFont="1" applyBorder="1" applyAlignment="1">
      <alignment horizontal="center" vertical="center"/>
    </xf>
    <xf numFmtId="5" fontId="7" fillId="0" borderId="7" xfId="0" applyNumberFormat="1" applyFont="1" applyBorder="1" applyAlignment="1">
      <alignment horizontal="center" vertical="center"/>
    </xf>
    <xf numFmtId="5" fontId="8" fillId="0" borderId="1" xfId="0" applyNumberFormat="1" applyFont="1" applyBorder="1" applyAlignment="1" applyProtection="1">
      <alignment horizontal="center" vertical="center"/>
      <protection locked="0"/>
    </xf>
    <xf numFmtId="10" fontId="7" fillId="0" borderId="6" xfId="1" applyNumberFormat="1" applyFont="1" applyBorder="1" applyAlignment="1" applyProtection="1">
      <alignment horizontal="center" vertical="center"/>
    </xf>
    <xf numFmtId="5" fontId="8" fillId="0" borderId="3" xfId="0" applyNumberFormat="1" applyFont="1" applyBorder="1" applyAlignment="1" applyProtection="1">
      <alignment horizontal="center" vertical="center"/>
    </xf>
    <xf numFmtId="10" fontId="7" fillId="0" borderId="1" xfId="1" applyNumberFormat="1" applyFont="1" applyBorder="1" applyAlignment="1" applyProtection="1">
      <alignment horizontal="center" vertical="center"/>
    </xf>
    <xf numFmtId="5" fontId="7" fillId="0" borderId="8" xfId="0" applyNumberFormat="1" applyFont="1" applyBorder="1" applyAlignment="1">
      <alignment horizontal="center" vertical="center"/>
    </xf>
    <xf numFmtId="5" fontId="7" fillId="0" borderId="3" xfId="1" applyNumberFormat="1" applyFont="1" applyBorder="1" applyAlignment="1" applyProtection="1">
      <alignment horizontal="center" vertical="center"/>
    </xf>
    <xf numFmtId="166" fontId="7" fillId="0" borderId="3" xfId="0" applyNumberFormat="1" applyFont="1" applyBorder="1" applyAlignment="1" applyProtection="1">
      <alignment horizontal="right" vertical="center"/>
    </xf>
    <xf numFmtId="166" fontId="8" fillId="0" borderId="3" xfId="0" applyNumberFormat="1" applyFont="1" applyBorder="1" applyAlignment="1" applyProtection="1">
      <alignment horizontal="center" vertical="center"/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5" fontId="7" fillId="0" borderId="7" xfId="0" applyNumberFormat="1" applyFont="1" applyBorder="1" applyAlignment="1" applyProtection="1">
      <alignment horizontal="center" vertical="center"/>
      <protection locked="0"/>
    </xf>
    <xf numFmtId="5" fontId="8" fillId="0" borderId="3" xfId="0" applyNumberFormat="1" applyFont="1" applyBorder="1" applyAlignment="1" applyProtection="1">
      <alignment horizontal="right" vertical="center"/>
    </xf>
    <xf numFmtId="5" fontId="12" fillId="0" borderId="3" xfId="0" applyNumberFormat="1" applyFont="1" applyBorder="1" applyAlignment="1" applyProtection="1">
      <alignment horizontal="center" vertical="center"/>
      <protection locked="0"/>
    </xf>
    <xf numFmtId="10" fontId="7" fillId="0" borderId="3" xfId="1" applyNumberFormat="1" applyFont="1" applyBorder="1" applyAlignment="1" applyProtection="1">
      <alignment horizontal="right" vertical="center"/>
    </xf>
    <xf numFmtId="166" fontId="8" fillId="0" borderId="3" xfId="0" applyNumberFormat="1" applyFont="1" applyBorder="1" applyAlignment="1" applyProtection="1">
      <alignment horizontal="right" vertical="center"/>
      <protection locked="0"/>
    </xf>
    <xf numFmtId="166" fontId="8" fillId="0" borderId="5" xfId="0" applyNumberFormat="1" applyFont="1" applyBorder="1" applyAlignment="1">
      <alignment horizontal="right" vertical="center"/>
    </xf>
    <xf numFmtId="5" fontId="12" fillId="0" borderId="5" xfId="0" applyNumberFormat="1" applyFont="1" applyBorder="1" applyAlignment="1" applyProtection="1">
      <alignment horizontal="center" vertical="center"/>
      <protection locked="0"/>
    </xf>
    <xf numFmtId="10" fontId="8" fillId="0" borderId="6" xfId="1" applyNumberFormat="1" applyFont="1" applyBorder="1" applyAlignment="1">
      <alignment horizontal="right" vertical="center"/>
    </xf>
    <xf numFmtId="1" fontId="8" fillId="0" borderId="3" xfId="0" applyNumberFormat="1" applyFont="1" applyBorder="1" applyAlignment="1" applyProtection="1">
      <alignment horizontal="center" vertical="center"/>
    </xf>
    <xf numFmtId="7" fontId="8" fillId="0" borderId="3" xfId="0" applyNumberFormat="1" applyFont="1" applyBorder="1" applyAlignment="1">
      <alignment horizontal="center" vertical="center"/>
    </xf>
    <xf numFmtId="7" fontId="11" fillId="0" borderId="3" xfId="0" applyNumberFormat="1" applyFont="1" applyBorder="1" applyAlignment="1">
      <alignment horizontal="center" vertical="center"/>
    </xf>
    <xf numFmtId="7" fontId="7" fillId="0" borderId="3" xfId="0" applyNumberFormat="1" applyFont="1" applyBorder="1" applyAlignment="1" applyProtection="1">
      <alignment horizontal="center" vertical="center"/>
    </xf>
    <xf numFmtId="166" fontId="8" fillId="0" borderId="3" xfId="0" applyNumberFormat="1" applyFont="1" applyBorder="1" applyAlignment="1" applyProtection="1">
      <alignment horizontal="right" vertical="center"/>
    </xf>
    <xf numFmtId="5" fontId="8" fillId="0" borderId="5" xfId="0" applyNumberFormat="1" applyFont="1" applyBorder="1" applyAlignment="1" applyProtection="1">
      <alignment horizontal="center" vertical="center"/>
      <protection locked="0"/>
    </xf>
    <xf numFmtId="10" fontId="7" fillId="0" borderId="6" xfId="1" applyNumberFormat="1" applyFont="1" applyBorder="1" applyAlignment="1" applyProtection="1">
      <alignment horizontal="right" vertical="center"/>
    </xf>
    <xf numFmtId="10" fontId="7" fillId="0" borderId="3" xfId="1" applyNumberFormat="1" applyFont="1" applyBorder="1" applyAlignment="1">
      <alignment horizontal="right" vertical="center"/>
    </xf>
    <xf numFmtId="10" fontId="12" fillId="0" borderId="3" xfId="1" applyNumberFormat="1" applyFont="1" applyBorder="1" applyAlignment="1" applyProtection="1">
      <alignment horizontal="right" vertical="center"/>
      <protection locked="0"/>
    </xf>
    <xf numFmtId="1" fontId="7" fillId="0" borderId="1" xfId="0" applyNumberFormat="1" applyFont="1" applyBorder="1" applyAlignment="1">
      <alignment horizontal="center" vertical="center"/>
    </xf>
    <xf numFmtId="5" fontId="8" fillId="0" borderId="7" xfId="0" applyNumberFormat="1" applyFont="1" applyBorder="1" applyAlignment="1" applyProtection="1">
      <alignment horizontal="center" vertical="center"/>
      <protection locked="0"/>
    </xf>
    <xf numFmtId="10" fontId="7" fillId="0" borderId="6" xfId="1" applyNumberFormat="1" applyFont="1" applyBorder="1" applyAlignment="1">
      <alignment horizontal="right" vertical="center"/>
    </xf>
    <xf numFmtId="10" fontId="7" fillId="0" borderId="8" xfId="1" applyNumberFormat="1" applyFont="1" applyBorder="1" applyAlignment="1">
      <alignment horizontal="right" vertical="center"/>
    </xf>
    <xf numFmtId="5" fontId="12" fillId="0" borderId="3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</xf>
    <xf numFmtId="5" fontId="7" fillId="0" borderId="10" xfId="0" applyNumberFormat="1" applyFont="1" applyBorder="1" applyAlignment="1">
      <alignment horizontal="center" vertical="center"/>
    </xf>
    <xf numFmtId="5" fontId="7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 applyProtection="1">
      <alignment horizontal="center" vertical="center"/>
      <protection locked="0"/>
    </xf>
    <xf numFmtId="5" fontId="8" fillId="0" borderId="11" xfId="0" applyNumberFormat="1" applyFont="1" applyBorder="1" applyAlignment="1" applyProtection="1">
      <alignment horizontal="center" vertical="center"/>
      <protection locked="0"/>
    </xf>
    <xf numFmtId="1" fontId="7" fillId="0" borderId="11" xfId="0" applyNumberFormat="1" applyFont="1" applyBorder="1" applyAlignment="1" applyProtection="1">
      <alignment horizontal="center" vertical="center"/>
    </xf>
    <xf numFmtId="5" fontId="7" fillId="0" borderId="11" xfId="0" applyNumberFormat="1" applyFont="1" applyBorder="1" applyAlignment="1" applyProtection="1">
      <alignment horizontal="center" vertical="center"/>
    </xf>
    <xf numFmtId="5" fontId="7" fillId="0" borderId="12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 applyProtection="1">
      <alignment horizontal="center" vertical="center"/>
    </xf>
    <xf numFmtId="10" fontId="7" fillId="0" borderId="13" xfId="1" applyNumberFormat="1" applyFont="1" applyBorder="1" applyAlignment="1" applyProtection="1">
      <alignment horizontal="center" vertical="center"/>
    </xf>
    <xf numFmtId="5" fontId="7" fillId="0" borderId="13" xfId="0" applyNumberFormat="1" applyFont="1" applyBorder="1" applyAlignment="1">
      <alignment horizontal="center" vertical="center"/>
    </xf>
    <xf numFmtId="5" fontId="7" fillId="0" borderId="14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 applyProtection="1">
      <alignment horizontal="center" vertical="center"/>
    </xf>
    <xf numFmtId="37" fontId="7" fillId="0" borderId="15" xfId="0" applyNumberFormat="1" applyFont="1" applyBorder="1" applyAlignment="1">
      <alignment horizontal="center" vertical="center"/>
    </xf>
    <xf numFmtId="10" fontId="8" fillId="0" borderId="11" xfId="1" applyNumberFormat="1" applyFont="1" applyBorder="1" applyAlignment="1" applyProtection="1">
      <alignment horizontal="center" vertical="center"/>
      <protection locked="0"/>
    </xf>
    <xf numFmtId="37" fontId="7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10" fontId="7" fillId="0" borderId="11" xfId="1" applyNumberFormat="1" applyFont="1" applyBorder="1" applyAlignment="1" applyProtection="1">
      <alignment horizontal="center" vertical="center"/>
      <protection locked="0"/>
    </xf>
    <xf numFmtId="5" fontId="7" fillId="0" borderId="11" xfId="0" applyNumberFormat="1" applyFont="1" applyBorder="1" applyAlignment="1" applyProtection="1">
      <alignment horizontal="center" vertical="center"/>
      <protection locked="0"/>
    </xf>
    <xf numFmtId="5" fontId="7" fillId="0" borderId="14" xfId="0" applyNumberFormat="1" applyFont="1" applyBorder="1" applyAlignment="1" applyProtection="1">
      <alignment horizontal="center" vertical="center"/>
      <protection locked="0"/>
    </xf>
    <xf numFmtId="5" fontId="10" fillId="0" borderId="11" xfId="0" applyNumberFormat="1" applyFont="1" applyBorder="1" applyAlignment="1" applyProtection="1">
      <alignment horizontal="center" vertical="center"/>
    </xf>
    <xf numFmtId="5" fontId="7" fillId="0" borderId="14" xfId="0" applyNumberFormat="1" applyFont="1" applyBorder="1" applyAlignment="1" applyProtection="1">
      <alignment horizontal="center" vertical="center"/>
    </xf>
    <xf numFmtId="10" fontId="7" fillId="0" borderId="11" xfId="1" applyNumberFormat="1" applyFont="1" applyBorder="1" applyAlignment="1" applyProtection="1">
      <alignment horizontal="center" vertical="center"/>
    </xf>
    <xf numFmtId="5" fontId="11" fillId="0" borderId="11" xfId="0" applyNumberFormat="1" applyFont="1" applyBorder="1" applyAlignment="1" applyProtection="1">
      <alignment horizontal="center" vertical="center"/>
      <protection locked="0"/>
    </xf>
    <xf numFmtId="5" fontId="7" fillId="0" borderId="15" xfId="0" applyNumberFormat="1" applyFont="1" applyBorder="1" applyAlignment="1" applyProtection="1">
      <alignment horizontal="center" vertical="center"/>
    </xf>
    <xf numFmtId="10" fontId="8" fillId="0" borderId="14" xfId="1" applyNumberFormat="1" applyFont="1" applyBorder="1" applyAlignment="1" applyProtection="1">
      <alignment horizontal="center" vertical="center"/>
      <protection locked="0"/>
    </xf>
    <xf numFmtId="10" fontId="8" fillId="0" borderId="10" xfId="1" applyNumberFormat="1" applyFont="1" applyBorder="1" applyAlignment="1" applyProtection="1">
      <alignment horizontal="center" vertical="center"/>
      <protection locked="0"/>
    </xf>
    <xf numFmtId="5" fontId="7" fillId="0" borderId="10" xfId="0" applyNumberFormat="1" applyFont="1" applyBorder="1" applyAlignment="1" applyProtection="1">
      <alignment horizontal="center" vertical="center"/>
    </xf>
    <xf numFmtId="10" fontId="7" fillId="0" borderId="11" xfId="1" applyNumberFormat="1" applyFont="1" applyBorder="1" applyAlignment="1">
      <alignment horizontal="center" vertical="center"/>
    </xf>
    <xf numFmtId="5" fontId="7" fillId="0" borderId="15" xfId="0" applyNumberFormat="1" applyFont="1" applyBorder="1" applyAlignment="1">
      <alignment horizontal="center" vertical="center"/>
    </xf>
    <xf numFmtId="10" fontId="7" fillId="0" borderId="14" xfId="1" applyNumberFormat="1" applyFont="1" applyBorder="1" applyAlignment="1" applyProtection="1">
      <alignment horizontal="center" vertical="center"/>
    </xf>
    <xf numFmtId="10" fontId="7" fillId="0" borderId="10" xfId="1" applyNumberFormat="1" applyFont="1" applyBorder="1" applyAlignment="1" applyProtection="1">
      <alignment horizontal="center" vertical="center"/>
    </xf>
    <xf numFmtId="5" fontId="7" fillId="0" borderId="16" xfId="0" applyNumberFormat="1" applyFont="1" applyBorder="1" applyAlignment="1">
      <alignment horizontal="center" vertical="center"/>
    </xf>
    <xf numFmtId="5" fontId="7" fillId="0" borderId="11" xfId="1" applyNumberFormat="1" applyFont="1" applyBorder="1" applyAlignment="1" applyProtection="1">
      <alignment horizontal="center" vertical="center"/>
    </xf>
    <xf numFmtId="166" fontId="7" fillId="0" borderId="11" xfId="0" applyNumberFormat="1" applyFont="1" applyBorder="1" applyAlignment="1" applyProtection="1">
      <alignment horizontal="right" vertical="center"/>
    </xf>
    <xf numFmtId="166" fontId="8" fillId="0" borderId="11" xfId="0" applyNumberFormat="1" applyFont="1" applyBorder="1" applyAlignment="1" applyProtection="1">
      <alignment horizontal="center" vertical="center"/>
      <protection locked="0"/>
    </xf>
    <xf numFmtId="5" fontId="7" fillId="0" borderId="15" xfId="0" applyNumberFormat="1" applyFont="1" applyBorder="1" applyAlignment="1" applyProtection="1">
      <alignment horizontal="center" vertical="center"/>
      <protection locked="0"/>
    </xf>
    <xf numFmtId="5" fontId="12" fillId="0" borderId="11" xfId="0" applyNumberFormat="1" applyFont="1" applyBorder="1" applyAlignment="1" applyProtection="1">
      <alignment horizontal="center" vertical="center"/>
      <protection locked="0"/>
    </xf>
    <xf numFmtId="10" fontId="7" fillId="0" borderId="11" xfId="1" applyNumberFormat="1" applyFont="1" applyBorder="1" applyAlignment="1" applyProtection="1">
      <alignment horizontal="right" vertical="center"/>
    </xf>
    <xf numFmtId="5" fontId="12" fillId="0" borderId="13" xfId="0" applyNumberFormat="1" applyFont="1" applyBorder="1" applyAlignment="1" applyProtection="1">
      <alignment horizontal="center" vertical="center"/>
      <protection locked="0"/>
    </xf>
    <xf numFmtId="7" fontId="7" fillId="0" borderId="11" xfId="0" applyNumberFormat="1" applyFont="1" applyBorder="1" applyAlignment="1" applyProtection="1">
      <alignment horizontal="center" vertical="center"/>
    </xf>
    <xf numFmtId="10" fontId="7" fillId="0" borderId="14" xfId="1" applyNumberFormat="1" applyFont="1" applyBorder="1" applyAlignment="1" applyProtection="1">
      <alignment horizontal="right" vertical="center"/>
    </xf>
    <xf numFmtId="10" fontId="7" fillId="0" borderId="11" xfId="1" applyNumberFormat="1" applyFont="1" applyBorder="1" applyAlignment="1">
      <alignment horizontal="right" vertical="center"/>
    </xf>
    <xf numFmtId="10" fontId="12" fillId="0" borderId="11" xfId="1" applyNumberFormat="1" applyFont="1" applyBorder="1" applyAlignment="1" applyProtection="1">
      <alignment horizontal="right" vertical="center"/>
      <protection locked="0"/>
    </xf>
    <xf numFmtId="1" fontId="7" fillId="0" borderId="10" xfId="0" applyNumberFormat="1" applyFont="1" applyBorder="1" applyAlignment="1">
      <alignment horizontal="center" vertical="center"/>
    </xf>
    <xf numFmtId="10" fontId="7" fillId="0" borderId="14" xfId="1" applyNumberFormat="1" applyFont="1" applyBorder="1" applyAlignment="1">
      <alignment horizontal="right" vertical="center"/>
    </xf>
    <xf numFmtId="10" fontId="7" fillId="0" borderId="16" xfId="1" applyNumberFormat="1" applyFont="1" applyBorder="1" applyAlignment="1">
      <alignment horizontal="right" vertical="center"/>
    </xf>
    <xf numFmtId="5" fontId="12" fillId="0" borderId="11" xfId="0" applyNumberFormat="1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164" fontId="8" fillId="0" borderId="10" xfId="1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165" fontId="7" fillId="0" borderId="11" xfId="0" applyNumberFormat="1" applyFont="1" applyBorder="1" applyAlignment="1" applyProtection="1">
      <alignment horizontal="center" vertical="center"/>
      <protection locked="0"/>
    </xf>
    <xf numFmtId="10" fontId="7" fillId="0" borderId="14" xfId="1" applyNumberFormat="1" applyFont="1" applyBorder="1" applyAlignment="1" applyProtection="1">
      <alignment horizontal="center" vertical="center"/>
      <protection locked="0"/>
    </xf>
    <xf numFmtId="10" fontId="8" fillId="0" borderId="5" xfId="1" applyNumberFormat="1" applyFont="1" applyBorder="1" applyAlignment="1" applyProtection="1">
      <alignment horizontal="center" vertical="center"/>
    </xf>
    <xf numFmtId="1" fontId="7" fillId="0" borderId="11" xfId="1" applyNumberFormat="1" applyFont="1" applyBorder="1" applyAlignment="1" applyProtection="1">
      <alignment horizontal="center" vertical="center"/>
    </xf>
    <xf numFmtId="0" fontId="4" fillId="0" borderId="3" xfId="0" quotePrefix="1" applyFont="1" applyBorder="1" applyAlignment="1" applyProtection="1">
      <alignment horizontal="left" vertical="center"/>
      <protection locked="0"/>
    </xf>
    <xf numFmtId="10" fontId="7" fillId="0" borderId="13" xfId="1" applyNumberFormat="1" applyFont="1" applyBorder="1" applyAlignment="1" applyProtection="1">
      <alignment horizontal="center" vertical="center"/>
      <protection locked="0"/>
    </xf>
    <xf numFmtId="10" fontId="7" fillId="0" borderId="8" xfId="1" applyNumberFormat="1" applyFont="1" applyBorder="1" applyAlignment="1" applyProtection="1">
      <alignment horizontal="center" vertical="center"/>
      <protection locked="0"/>
    </xf>
    <xf numFmtId="5" fontId="7" fillId="0" borderId="22" xfId="0" applyNumberFormat="1" applyFont="1" applyBorder="1" applyAlignment="1">
      <alignment horizontal="center" vertical="center"/>
    </xf>
    <xf numFmtId="10" fontId="7" fillId="0" borderId="6" xfId="1" applyNumberFormat="1" applyFont="1" applyBorder="1" applyAlignment="1">
      <alignment horizontal="center" vertical="center"/>
    </xf>
    <xf numFmtId="10" fontId="7" fillId="0" borderId="14" xfId="1" applyNumberFormat="1" applyFont="1" applyBorder="1" applyAlignment="1">
      <alignment horizontal="center" vertical="center"/>
    </xf>
    <xf numFmtId="5" fontId="8" fillId="0" borderId="7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10" fontId="10" fillId="0" borderId="23" xfId="1" applyNumberFormat="1" applyFont="1" applyBorder="1" applyAlignment="1" applyProtection="1">
      <alignment horizontal="center" vertical="center"/>
    </xf>
    <xf numFmtId="10" fontId="10" fillId="0" borderId="22" xfId="1" applyNumberFormat="1" applyFont="1" applyBorder="1" applyAlignment="1" applyProtection="1">
      <alignment horizontal="center" vertical="center"/>
    </xf>
    <xf numFmtId="0" fontId="10" fillId="0" borderId="3" xfId="0" quotePrefix="1" applyFont="1" applyBorder="1" applyAlignment="1">
      <alignment vertical="center"/>
    </xf>
    <xf numFmtId="10" fontId="10" fillId="0" borderId="3" xfId="1" applyNumberFormat="1" applyFont="1" applyBorder="1" applyAlignment="1" applyProtection="1">
      <alignment horizontal="center" vertical="center"/>
    </xf>
    <xf numFmtId="10" fontId="10" fillId="0" borderId="11" xfId="1" applyNumberFormat="1" applyFont="1" applyBorder="1" applyAlignment="1" applyProtection="1">
      <alignment horizontal="center" vertical="center"/>
    </xf>
    <xf numFmtId="10" fontId="7" fillId="0" borderId="8" xfId="1" applyNumberFormat="1" applyFont="1" applyBorder="1" applyAlignment="1">
      <alignment horizontal="center" vertical="center"/>
    </xf>
    <xf numFmtId="10" fontId="7" fillId="0" borderId="16" xfId="1" applyNumberFormat="1" applyFont="1" applyBorder="1" applyAlignment="1">
      <alignment horizontal="center" vertical="center"/>
    </xf>
    <xf numFmtId="10" fontId="7" fillId="0" borderId="8" xfId="1" applyNumberFormat="1" applyFont="1" applyBorder="1" applyAlignment="1" applyProtection="1">
      <alignment horizontal="center" vertical="center"/>
    </xf>
    <xf numFmtId="10" fontId="7" fillId="0" borderId="16" xfId="1" applyNumberFormat="1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164" fontId="8" fillId="0" borderId="25" xfId="1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vertical="center"/>
    </xf>
    <xf numFmtId="5" fontId="7" fillId="0" borderId="25" xfId="0" applyNumberFormat="1" applyFont="1" applyBorder="1" applyAlignment="1">
      <alignment horizontal="center" vertical="center"/>
    </xf>
    <xf numFmtId="5" fontId="7" fillId="0" borderId="28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 applyProtection="1">
      <alignment horizontal="center" vertical="center"/>
      <protection locked="0"/>
    </xf>
    <xf numFmtId="5" fontId="7" fillId="0" borderId="28" xfId="0" applyNumberFormat="1" applyFont="1" applyBorder="1" applyAlignment="1" applyProtection="1">
      <alignment horizontal="center" vertical="center"/>
      <protection locked="0"/>
    </xf>
    <xf numFmtId="1" fontId="7" fillId="0" borderId="28" xfId="0" applyNumberFormat="1" applyFont="1" applyBorder="1" applyAlignment="1" applyProtection="1">
      <alignment horizontal="center" vertical="center"/>
    </xf>
    <xf numFmtId="5" fontId="8" fillId="0" borderId="28" xfId="0" applyNumberFormat="1" applyFont="1" applyBorder="1" applyAlignment="1" applyProtection="1">
      <alignment horizontal="center" vertical="center"/>
      <protection locked="0"/>
    </xf>
    <xf numFmtId="5" fontId="7" fillId="0" borderId="28" xfId="0" applyNumberFormat="1" applyFont="1" applyBorder="1" applyAlignment="1" applyProtection="1">
      <alignment horizontal="center" vertical="center"/>
    </xf>
    <xf numFmtId="5" fontId="7" fillId="0" borderId="29" xfId="0" applyNumberFormat="1" applyFont="1" applyBorder="1" applyAlignment="1">
      <alignment horizontal="center" vertical="center"/>
    </xf>
    <xf numFmtId="1" fontId="7" fillId="0" borderId="30" xfId="0" applyNumberFormat="1" applyFont="1" applyBorder="1" applyAlignment="1" applyProtection="1">
      <alignment horizontal="center" vertical="center"/>
    </xf>
    <xf numFmtId="10" fontId="7" fillId="0" borderId="30" xfId="1" applyNumberFormat="1" applyFont="1" applyBorder="1" applyAlignment="1" applyProtection="1">
      <alignment horizontal="center" vertical="center"/>
    </xf>
    <xf numFmtId="1" fontId="7" fillId="0" borderId="28" xfId="1" applyNumberFormat="1" applyFont="1" applyBorder="1" applyAlignment="1" applyProtection="1">
      <alignment horizontal="center" vertical="center"/>
    </xf>
    <xf numFmtId="5" fontId="7" fillId="0" borderId="31" xfId="0" applyNumberFormat="1" applyFont="1" applyBorder="1" applyAlignment="1">
      <alignment horizontal="center" vertical="center"/>
    </xf>
    <xf numFmtId="1" fontId="7" fillId="0" borderId="31" xfId="0" applyNumberFormat="1" applyFont="1" applyBorder="1" applyAlignment="1" applyProtection="1">
      <alignment horizontal="center" vertical="center"/>
    </xf>
    <xf numFmtId="37" fontId="7" fillId="0" borderId="32" xfId="0" applyNumberFormat="1" applyFont="1" applyBorder="1" applyAlignment="1">
      <alignment horizontal="center" vertical="center"/>
    </xf>
    <xf numFmtId="10" fontId="7" fillId="0" borderId="28" xfId="1" applyNumberFormat="1" applyFont="1" applyBorder="1" applyAlignment="1" applyProtection="1">
      <alignment horizontal="center" vertical="center"/>
      <protection locked="0"/>
    </xf>
    <xf numFmtId="37" fontId="7" fillId="0" borderId="28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5" fontId="7" fillId="0" borderId="31" xfId="0" applyNumberFormat="1" applyFont="1" applyBorder="1" applyAlignment="1" applyProtection="1">
      <alignment horizontal="center" vertical="center"/>
      <protection locked="0"/>
    </xf>
    <xf numFmtId="165" fontId="7" fillId="0" borderId="28" xfId="0" applyNumberFormat="1" applyFont="1" applyBorder="1" applyAlignment="1" applyProtection="1">
      <alignment horizontal="center" vertical="center"/>
      <protection locked="0"/>
    </xf>
    <xf numFmtId="5" fontId="10" fillId="0" borderId="28" xfId="0" applyNumberFormat="1" applyFont="1" applyBorder="1" applyAlignment="1" applyProtection="1">
      <alignment horizontal="center" vertical="center"/>
    </xf>
    <xf numFmtId="5" fontId="7" fillId="0" borderId="31" xfId="0" applyNumberFormat="1" applyFont="1" applyBorder="1" applyAlignment="1" applyProtection="1">
      <alignment horizontal="center" vertical="center"/>
    </xf>
    <xf numFmtId="10" fontId="7" fillId="0" borderId="28" xfId="1" applyNumberFormat="1" applyFont="1" applyBorder="1" applyAlignment="1" applyProtection="1">
      <alignment horizontal="center" vertical="center"/>
    </xf>
    <xf numFmtId="5" fontId="7" fillId="0" borderId="32" xfId="0" applyNumberFormat="1" applyFont="1" applyBorder="1" applyAlignment="1" applyProtection="1">
      <alignment horizontal="center" vertical="center"/>
    </xf>
    <xf numFmtId="5" fontId="7" fillId="0" borderId="30" xfId="0" applyNumberFormat="1" applyFont="1" applyBorder="1" applyAlignment="1">
      <alignment horizontal="center" vertical="center"/>
    </xf>
    <xf numFmtId="10" fontId="8" fillId="0" borderId="31" xfId="1" applyNumberFormat="1" applyFont="1" applyBorder="1" applyAlignment="1" applyProtection="1">
      <alignment horizontal="center" vertical="center"/>
      <protection locked="0"/>
    </xf>
    <xf numFmtId="10" fontId="7" fillId="0" borderId="30" xfId="1" applyNumberFormat="1" applyFont="1" applyBorder="1" applyAlignment="1" applyProtection="1">
      <alignment horizontal="center" vertical="center"/>
      <protection locked="0"/>
    </xf>
    <xf numFmtId="10" fontId="7" fillId="0" borderId="31" xfId="1" applyNumberFormat="1" applyFont="1" applyBorder="1" applyAlignment="1" applyProtection="1">
      <alignment horizontal="center" vertical="center"/>
      <protection locked="0"/>
    </xf>
    <xf numFmtId="10" fontId="8" fillId="0" borderId="25" xfId="1" applyNumberFormat="1" applyFont="1" applyBorder="1" applyAlignment="1" applyProtection="1">
      <alignment horizontal="center" vertical="center"/>
      <protection locked="0"/>
    </xf>
    <xf numFmtId="5" fontId="7" fillId="0" borderId="25" xfId="0" applyNumberFormat="1" applyFont="1" applyBorder="1" applyAlignment="1" applyProtection="1">
      <alignment horizontal="center" vertical="center"/>
    </xf>
    <xf numFmtId="10" fontId="7" fillId="0" borderId="28" xfId="1" applyNumberFormat="1" applyFont="1" applyBorder="1" applyAlignment="1">
      <alignment horizontal="center" vertical="center"/>
    </xf>
    <xf numFmtId="5" fontId="7" fillId="0" borderId="33" xfId="0" applyNumberFormat="1" applyFont="1" applyBorder="1" applyAlignment="1">
      <alignment horizontal="center" vertical="center"/>
    </xf>
    <xf numFmtId="5" fontId="7" fillId="0" borderId="32" xfId="0" applyNumberFormat="1" applyFont="1" applyBorder="1" applyAlignment="1">
      <alignment horizontal="center" vertical="center"/>
    </xf>
    <xf numFmtId="10" fontId="7" fillId="0" borderId="31" xfId="1" applyNumberFormat="1" applyFont="1" applyBorder="1" applyAlignment="1" applyProtection="1">
      <alignment horizontal="center" vertical="center"/>
    </xf>
    <xf numFmtId="10" fontId="10" fillId="0" borderId="33" xfId="1" applyNumberFormat="1" applyFont="1" applyBorder="1" applyAlignment="1" applyProtection="1">
      <alignment horizontal="center" vertical="center"/>
    </xf>
    <xf numFmtId="5" fontId="7" fillId="0" borderId="28" xfId="1" applyNumberFormat="1" applyFont="1" applyBorder="1" applyAlignment="1" applyProtection="1">
      <alignment horizontal="center" vertical="center"/>
    </xf>
    <xf numFmtId="10" fontId="10" fillId="0" borderId="28" xfId="1" applyNumberFormat="1" applyFont="1" applyBorder="1" applyAlignment="1" applyProtection="1">
      <alignment horizontal="center" vertical="center"/>
    </xf>
    <xf numFmtId="10" fontId="7" fillId="0" borderId="34" xfId="1" applyNumberFormat="1" applyFont="1" applyBorder="1" applyAlignment="1">
      <alignment horizontal="center" vertical="center"/>
    </xf>
    <xf numFmtId="10" fontId="7" fillId="0" borderId="31" xfId="1" applyNumberFormat="1" applyFont="1" applyBorder="1" applyAlignment="1">
      <alignment horizontal="center" vertical="center"/>
    </xf>
    <xf numFmtId="10" fontId="7" fillId="0" borderId="34" xfId="1" applyNumberFormat="1" applyFont="1" applyBorder="1" applyAlignment="1" applyProtection="1">
      <alignment horizontal="center" vertical="center"/>
    </xf>
    <xf numFmtId="10" fontId="7" fillId="0" borderId="25" xfId="1" applyNumberFormat="1" applyFont="1" applyBorder="1" applyAlignment="1" applyProtection="1">
      <alignment horizontal="center" vertical="center"/>
    </xf>
    <xf numFmtId="1" fontId="7" fillId="0" borderId="35" xfId="1" applyNumberFormat="1" applyFont="1" applyBorder="1" applyAlignment="1" applyProtection="1">
      <alignment horizontal="center" vertical="center"/>
    </xf>
    <xf numFmtId="0" fontId="18" fillId="0" borderId="7" xfId="0" quotePrefix="1" applyFont="1" applyBorder="1" applyAlignment="1">
      <alignment horizontal="center" vertical="center"/>
    </xf>
    <xf numFmtId="0" fontId="19" fillId="0" borderId="0" xfId="0" applyFont="1" applyAlignment="1" applyProtection="1">
      <alignment vertical="center"/>
    </xf>
    <xf numFmtId="5" fontId="20" fillId="0" borderId="7" xfId="0" applyNumberFormat="1" applyFont="1" applyBorder="1" applyAlignment="1" applyProtection="1">
      <alignment horizontal="center" vertical="center"/>
    </xf>
    <xf numFmtId="5" fontId="20" fillId="0" borderId="15" xfId="0" applyNumberFormat="1" applyFont="1" applyBorder="1" applyAlignment="1" applyProtection="1">
      <alignment horizontal="center" vertical="center"/>
    </xf>
    <xf numFmtId="5" fontId="20" fillId="0" borderId="32" xfId="0" applyNumberFormat="1" applyFont="1" applyBorder="1" applyAlignment="1" applyProtection="1">
      <alignment horizontal="center" vertical="center"/>
    </xf>
    <xf numFmtId="10" fontId="7" fillId="0" borderId="6" xfId="1" applyNumberFormat="1" applyFont="1" applyBorder="1" applyAlignment="1" applyProtection="1">
      <alignment horizontal="center" vertical="center"/>
      <protection locked="0"/>
    </xf>
    <xf numFmtId="5" fontId="7" fillId="0" borderId="34" xfId="0" applyNumberFormat="1" applyFont="1" applyBorder="1" applyAlignment="1">
      <alignment horizontal="center" vertical="center"/>
    </xf>
    <xf numFmtId="5" fontId="21" fillId="0" borderId="11" xfId="0" applyNumberFormat="1" applyFont="1" applyBorder="1" applyAlignment="1" applyProtection="1">
      <alignment horizontal="center" vertical="center"/>
      <protection locked="0"/>
    </xf>
    <xf numFmtId="5" fontId="7" fillId="0" borderId="33" xfId="0" applyNumberFormat="1" applyFont="1" applyBorder="1" applyAlignment="1" applyProtection="1">
      <alignment horizontal="center" vertical="center"/>
      <protection locked="0"/>
    </xf>
    <xf numFmtId="5" fontId="21" fillId="0" borderId="28" xfId="0" applyNumberFormat="1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 vertical="center"/>
    </xf>
    <xf numFmtId="0" fontId="22" fillId="0" borderId="0" xfId="0" applyFont="1" applyAlignment="1" applyProtection="1">
      <alignment vertical="center"/>
    </xf>
    <xf numFmtId="166" fontId="7" fillId="0" borderId="1" xfId="0" applyNumberFormat="1" applyFont="1" applyBorder="1" applyAlignment="1" applyProtection="1">
      <alignment horizontal="right" vertical="center"/>
    </xf>
    <xf numFmtId="7" fontId="7" fillId="0" borderId="11" xfId="0" applyNumberFormat="1" applyFont="1" applyBorder="1" applyAlignment="1">
      <alignment horizontal="center" vertical="center"/>
    </xf>
    <xf numFmtId="7" fontId="21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 applyProtection="1">
      <alignment horizontal="right" vertical="center"/>
    </xf>
    <xf numFmtId="166" fontId="7" fillId="0" borderId="11" xfId="0" applyNumberFormat="1" applyFont="1" applyBorder="1" applyAlignment="1" applyProtection="1">
      <alignment horizontal="center" vertical="center"/>
      <protection locked="0"/>
    </xf>
    <xf numFmtId="5" fontId="7" fillId="0" borderId="11" xfId="0" applyNumberFormat="1" applyFont="1" applyBorder="1" applyAlignment="1" applyProtection="1">
      <alignment horizontal="right" vertical="center"/>
      <protection locked="0"/>
    </xf>
    <xf numFmtId="5" fontId="7" fillId="0" borderId="10" xfId="0" applyNumberFormat="1" applyFont="1" applyBorder="1" applyAlignment="1" applyProtection="1">
      <alignment horizontal="center" vertical="center"/>
      <protection locked="0"/>
    </xf>
    <xf numFmtId="10" fontId="8" fillId="0" borderId="15" xfId="1" applyNumberFormat="1" applyFont="1" applyBorder="1" applyAlignment="1" applyProtection="1">
      <alignment horizontal="center" vertical="center"/>
      <protection locked="0"/>
    </xf>
    <xf numFmtId="5" fontId="7" fillId="0" borderId="24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 applyProtection="1">
      <alignment horizontal="right" vertical="center"/>
    </xf>
    <xf numFmtId="166" fontId="7" fillId="0" borderId="30" xfId="0" applyNumberFormat="1" applyFont="1" applyBorder="1" applyAlignment="1" applyProtection="1">
      <alignment horizontal="right" vertical="center"/>
    </xf>
    <xf numFmtId="166" fontId="7" fillId="0" borderId="28" xfId="0" applyNumberFormat="1" applyFont="1" applyBorder="1" applyAlignment="1" applyProtection="1">
      <alignment horizontal="center" vertical="center"/>
      <protection locked="0"/>
    </xf>
    <xf numFmtId="5" fontId="7" fillId="0" borderId="32" xfId="0" applyNumberFormat="1" applyFont="1" applyBorder="1" applyAlignment="1" applyProtection="1">
      <alignment horizontal="center" vertical="center"/>
      <protection locked="0"/>
    </xf>
    <xf numFmtId="5" fontId="7" fillId="0" borderId="28" xfId="0" applyNumberFormat="1" applyFont="1" applyBorder="1" applyAlignment="1" applyProtection="1">
      <alignment horizontal="right" vertical="center"/>
      <protection locked="0"/>
    </xf>
    <xf numFmtId="5" fontId="12" fillId="0" borderId="28" xfId="0" applyNumberFormat="1" applyFont="1" applyBorder="1" applyAlignment="1" applyProtection="1">
      <alignment horizontal="center" vertical="center"/>
      <protection locked="0"/>
    </xf>
    <xf numFmtId="10" fontId="7" fillId="0" borderId="28" xfId="1" applyNumberFormat="1" applyFont="1" applyBorder="1" applyAlignment="1" applyProtection="1">
      <alignment horizontal="right" vertical="center"/>
    </xf>
    <xf numFmtId="5" fontId="7" fillId="0" borderId="25" xfId="0" applyNumberFormat="1" applyFont="1" applyBorder="1" applyAlignment="1" applyProtection="1">
      <alignment horizontal="center" vertical="center"/>
      <protection locked="0"/>
    </xf>
    <xf numFmtId="5" fontId="12" fillId="0" borderId="30" xfId="0" applyNumberFormat="1" applyFont="1" applyBorder="1" applyAlignment="1" applyProtection="1">
      <alignment horizontal="center" vertical="center"/>
      <protection locked="0"/>
    </xf>
    <xf numFmtId="10" fontId="8" fillId="0" borderId="32" xfId="1" applyNumberFormat="1" applyFont="1" applyBorder="1" applyAlignment="1" applyProtection="1">
      <alignment horizontal="center" vertical="center"/>
      <protection locked="0"/>
    </xf>
    <xf numFmtId="7" fontId="7" fillId="0" borderId="28" xfId="0" applyNumberFormat="1" applyFont="1" applyBorder="1" applyAlignment="1">
      <alignment horizontal="center" vertical="center"/>
    </xf>
    <xf numFmtId="7" fontId="21" fillId="0" borderId="28" xfId="0" applyNumberFormat="1" applyFont="1" applyBorder="1" applyAlignment="1">
      <alignment horizontal="center" vertical="center"/>
    </xf>
    <xf numFmtId="7" fontId="7" fillId="0" borderId="28" xfId="0" applyNumberFormat="1" applyFont="1" applyBorder="1" applyAlignment="1" applyProtection="1">
      <alignment horizontal="center" vertical="center"/>
    </xf>
    <xf numFmtId="10" fontId="7" fillId="0" borderId="31" xfId="1" applyNumberFormat="1" applyFont="1" applyBorder="1" applyAlignment="1" applyProtection="1">
      <alignment horizontal="right" vertical="center"/>
    </xf>
    <xf numFmtId="37" fontId="7" fillId="0" borderId="3" xfId="0" applyNumberFormat="1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>
      <alignment horizontal="right" vertical="center"/>
    </xf>
    <xf numFmtId="37" fontId="7" fillId="0" borderId="28" xfId="0" applyNumberFormat="1" applyFont="1" applyBorder="1" applyAlignment="1" applyProtection="1">
      <alignment horizontal="right" vertical="center"/>
    </xf>
    <xf numFmtId="7" fontId="7" fillId="0" borderId="6" xfId="0" applyNumberFormat="1" applyFont="1" applyBorder="1" applyAlignment="1" applyProtection="1">
      <alignment horizontal="center" vertical="center"/>
    </xf>
    <xf numFmtId="7" fontId="7" fillId="0" borderId="14" xfId="0" applyNumberFormat="1" applyFont="1" applyBorder="1" applyAlignment="1" applyProtection="1">
      <alignment horizontal="center" vertical="center"/>
    </xf>
    <xf numFmtId="7" fontId="7" fillId="0" borderId="31" xfId="0" applyNumberFormat="1" applyFont="1" applyBorder="1" applyAlignment="1" applyProtection="1">
      <alignment horizontal="center" vertical="center"/>
    </xf>
    <xf numFmtId="166" fontId="7" fillId="0" borderId="11" xfId="0" applyNumberFormat="1" applyFont="1" applyBorder="1" applyAlignment="1" applyProtection="1">
      <alignment horizontal="right" vertical="center"/>
      <protection locked="0"/>
    </xf>
    <xf numFmtId="166" fontId="7" fillId="0" borderId="28" xfId="0" applyNumberFormat="1" applyFont="1" applyBorder="1" applyAlignment="1" applyProtection="1">
      <alignment horizontal="right" vertical="center"/>
      <protection locked="0"/>
    </xf>
    <xf numFmtId="166" fontId="8" fillId="0" borderId="28" xfId="0" applyNumberFormat="1" applyFont="1" applyBorder="1" applyAlignment="1" applyProtection="1">
      <alignment horizontal="center" vertical="center"/>
      <protection locked="0"/>
    </xf>
    <xf numFmtId="10" fontId="8" fillId="0" borderId="28" xfId="1" applyNumberFormat="1" applyFont="1" applyBorder="1" applyAlignment="1" applyProtection="1">
      <alignment horizontal="center" vertical="center"/>
      <protection locked="0"/>
    </xf>
    <xf numFmtId="5" fontId="7" fillId="0" borderId="24" xfId="0" applyNumberFormat="1" applyFont="1" applyBorder="1" applyAlignment="1" applyProtection="1">
      <alignment horizontal="center" vertical="center"/>
    </xf>
    <xf numFmtId="10" fontId="7" fillId="0" borderId="28" xfId="1" applyNumberFormat="1" applyFont="1" applyBorder="1" applyAlignment="1">
      <alignment horizontal="right" vertical="center"/>
    </xf>
    <xf numFmtId="10" fontId="12" fillId="0" borderId="28" xfId="1" applyNumberFormat="1" applyFont="1" applyBorder="1" applyAlignment="1" applyProtection="1">
      <alignment horizontal="right" vertical="center"/>
      <protection locked="0"/>
    </xf>
    <xf numFmtId="1" fontId="8" fillId="0" borderId="28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5" fontId="21" fillId="0" borderId="11" xfId="0" applyNumberFormat="1" applyFont="1" applyBorder="1" applyAlignment="1">
      <alignment horizontal="center" vertical="center"/>
    </xf>
    <xf numFmtId="5" fontId="11" fillId="0" borderId="3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0" fontId="7" fillId="0" borderId="37" xfId="1" applyNumberFormat="1" applyFont="1" applyBorder="1" applyAlignment="1">
      <alignment horizontal="right" vertical="center"/>
    </xf>
    <xf numFmtId="10" fontId="7" fillId="0" borderId="38" xfId="1" applyNumberFormat="1" applyFont="1" applyBorder="1" applyAlignment="1">
      <alignment horizontal="right" vertical="center"/>
    </xf>
    <xf numFmtId="5" fontId="7" fillId="0" borderId="15" xfId="1" applyNumberFormat="1" applyFont="1" applyBorder="1" applyAlignment="1">
      <alignment horizontal="center" vertical="center"/>
    </xf>
    <xf numFmtId="5" fontId="21" fillId="0" borderId="15" xfId="1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5" fontId="7" fillId="0" borderId="40" xfId="0" applyNumberFormat="1" applyFont="1" applyBorder="1" applyAlignment="1">
      <alignment horizontal="center" vertical="center"/>
    </xf>
    <xf numFmtId="10" fontId="8" fillId="0" borderId="37" xfId="1" applyNumberFormat="1" applyFont="1" applyBorder="1" applyAlignment="1" applyProtection="1">
      <alignment horizontal="center" vertical="center"/>
      <protection locked="0"/>
    </xf>
    <xf numFmtId="10" fontId="7" fillId="0" borderId="37" xfId="1" applyNumberFormat="1" applyFont="1" applyBorder="1" applyAlignment="1" applyProtection="1">
      <alignment horizontal="right" vertical="center"/>
    </xf>
    <xf numFmtId="10" fontId="7" fillId="0" borderId="38" xfId="1" applyNumberFormat="1" applyFont="1" applyBorder="1" applyAlignment="1" applyProtection="1">
      <alignment horizontal="right" vertical="center"/>
    </xf>
    <xf numFmtId="5" fontId="21" fillId="0" borderId="28" xfId="0" applyNumberFormat="1" applyFont="1" applyBorder="1" applyAlignment="1">
      <alignment horizontal="center" vertical="center"/>
    </xf>
    <xf numFmtId="10" fontId="7" fillId="0" borderId="41" xfId="1" applyNumberFormat="1" applyFont="1" applyBorder="1" applyAlignment="1">
      <alignment horizontal="right" vertical="center"/>
    </xf>
    <xf numFmtId="5" fontId="7" fillId="0" borderId="32" xfId="1" applyNumberFormat="1" applyFont="1" applyBorder="1" applyAlignment="1">
      <alignment horizontal="center" vertical="center"/>
    </xf>
    <xf numFmtId="5" fontId="21" fillId="0" borderId="32" xfId="1" applyNumberFormat="1" applyFont="1" applyBorder="1" applyAlignment="1">
      <alignment horizontal="center" vertical="center"/>
    </xf>
    <xf numFmtId="10" fontId="7" fillId="0" borderId="31" xfId="1" applyNumberFormat="1" applyFont="1" applyBorder="1" applyAlignment="1">
      <alignment horizontal="right" vertical="center"/>
    </xf>
    <xf numFmtId="5" fontId="7" fillId="0" borderId="42" xfId="0" applyNumberFormat="1" applyFont="1" applyBorder="1" applyAlignment="1">
      <alignment horizontal="center" vertical="center"/>
    </xf>
    <xf numFmtId="10" fontId="7" fillId="0" borderId="41" xfId="1" applyNumberFormat="1" applyFont="1" applyBorder="1" applyAlignment="1" applyProtection="1">
      <alignment horizontal="right" vertical="center"/>
    </xf>
    <xf numFmtId="5" fontId="7" fillId="0" borderId="2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" fontId="7" fillId="0" borderId="25" xfId="0" applyNumberFormat="1" applyFont="1" applyBorder="1" applyAlignment="1">
      <alignment horizontal="center" vertical="center"/>
    </xf>
    <xf numFmtId="5" fontId="11" fillId="0" borderId="28" xfId="0" applyNumberFormat="1" applyFont="1" applyBorder="1" applyAlignment="1" applyProtection="1">
      <alignment horizontal="center" vertical="center"/>
      <protection locked="0"/>
    </xf>
    <xf numFmtId="10" fontId="7" fillId="0" borderId="34" xfId="1" applyNumberFormat="1" applyFont="1" applyBorder="1" applyAlignment="1">
      <alignment horizontal="right" vertical="center"/>
    </xf>
    <xf numFmtId="5" fontId="12" fillId="0" borderId="28" xfId="0" applyNumberFormat="1" applyFont="1" applyBorder="1" applyAlignment="1" applyProtection="1">
      <alignment horizontal="center" vertical="center"/>
    </xf>
    <xf numFmtId="0" fontId="23" fillId="0" borderId="3" xfId="0" quotePrefix="1" applyFont="1" applyBorder="1" applyAlignment="1">
      <alignment horizontal="left" vertical="center"/>
    </xf>
    <xf numFmtId="5" fontId="20" fillId="0" borderId="3" xfId="0" applyNumberFormat="1" applyFont="1" applyBorder="1" applyAlignment="1" applyProtection="1">
      <alignment horizontal="center" vertical="center"/>
    </xf>
    <xf numFmtId="5" fontId="20" fillId="0" borderId="11" xfId="0" applyNumberFormat="1" applyFont="1" applyBorder="1" applyAlignment="1" applyProtection="1">
      <alignment horizontal="center" vertical="center"/>
    </xf>
    <xf numFmtId="5" fontId="20" fillId="0" borderId="28" xfId="0" applyNumberFormat="1" applyFont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23" fillId="0" borderId="3" xfId="0" applyFont="1" applyBorder="1" applyAlignment="1">
      <alignment horizontal="center" vertical="center"/>
    </xf>
    <xf numFmtId="10" fontId="20" fillId="0" borderId="3" xfId="1" applyNumberFormat="1" applyFont="1" applyBorder="1" applyAlignment="1" applyProtection="1">
      <alignment horizontal="right" vertical="center"/>
    </xf>
    <xf numFmtId="10" fontId="20" fillId="0" borderId="11" xfId="1" applyNumberFormat="1" applyFont="1" applyBorder="1" applyAlignment="1" applyProtection="1">
      <alignment horizontal="right" vertical="center"/>
    </xf>
    <xf numFmtId="10" fontId="20" fillId="0" borderId="28" xfId="1" applyNumberFormat="1" applyFont="1" applyBorder="1" applyAlignment="1" applyProtection="1">
      <alignment horizontal="right" vertical="center"/>
    </xf>
    <xf numFmtId="0" fontId="23" fillId="0" borderId="3" xfId="0" quotePrefix="1" applyFont="1" applyBorder="1" applyAlignment="1">
      <alignment horizontal="center" vertical="center"/>
    </xf>
    <xf numFmtId="0" fontId="9" fillId="0" borderId="43" xfId="0" quotePrefix="1" applyFont="1" applyBorder="1" applyAlignment="1">
      <alignment horizontal="center" vertical="center"/>
    </xf>
    <xf numFmtId="5" fontId="7" fillId="0" borderId="43" xfId="0" applyNumberFormat="1" applyFont="1" applyBorder="1" applyAlignment="1">
      <alignment horizontal="center" vertical="center"/>
    </xf>
    <xf numFmtId="5" fontId="7" fillId="0" borderId="44" xfId="0" applyNumberFormat="1" applyFont="1" applyBorder="1" applyAlignment="1">
      <alignment horizontal="center" vertical="center"/>
    </xf>
    <xf numFmtId="5" fontId="7" fillId="0" borderId="45" xfId="0" applyNumberFormat="1" applyFont="1" applyBorder="1" applyAlignment="1">
      <alignment horizontal="center" vertical="center"/>
    </xf>
    <xf numFmtId="0" fontId="10" fillId="0" borderId="46" xfId="0" quotePrefix="1" applyFont="1" applyBorder="1" applyAlignment="1">
      <alignment horizontal="left" vertical="center"/>
    </xf>
    <xf numFmtId="5" fontId="7" fillId="0" borderId="46" xfId="0" applyNumberFormat="1" applyFont="1" applyBorder="1" applyAlignment="1" applyProtection="1">
      <alignment horizontal="center" vertical="center"/>
    </xf>
    <xf numFmtId="5" fontId="7" fillId="0" borderId="40" xfId="0" applyNumberFormat="1" applyFont="1" applyBorder="1" applyAlignment="1" applyProtection="1">
      <alignment horizontal="center" vertical="center"/>
    </xf>
    <xf numFmtId="5" fontId="7" fillId="0" borderId="42" xfId="0" applyNumberFormat="1" applyFont="1" applyBorder="1" applyAlignment="1" applyProtection="1">
      <alignment horizontal="center" vertical="center"/>
    </xf>
    <xf numFmtId="0" fontId="10" fillId="0" borderId="47" xfId="0" quotePrefix="1" applyFont="1" applyBorder="1" applyAlignment="1">
      <alignment horizontal="left" vertical="center"/>
    </xf>
    <xf numFmtId="5" fontId="7" fillId="0" borderId="47" xfId="0" applyNumberFormat="1" applyFont="1" applyBorder="1" applyAlignment="1" applyProtection="1">
      <alignment horizontal="center" vertical="center"/>
    </xf>
    <xf numFmtId="5" fontId="7" fillId="0" borderId="48" xfId="0" applyNumberFormat="1" applyFont="1" applyBorder="1" applyAlignment="1" applyProtection="1">
      <alignment horizontal="center" vertical="center"/>
    </xf>
    <xf numFmtId="5" fontId="7" fillId="0" borderId="49" xfId="0" applyNumberFormat="1" applyFont="1" applyBorder="1" applyAlignment="1" applyProtection="1">
      <alignment horizontal="center" vertical="center"/>
    </xf>
    <xf numFmtId="5" fontId="7" fillId="0" borderId="50" xfId="0" applyNumberFormat="1" applyFont="1" applyBorder="1" applyAlignment="1" applyProtection="1">
      <alignment horizontal="center" vertical="center"/>
      <protection locked="0"/>
    </xf>
    <xf numFmtId="5" fontId="20" fillId="0" borderId="3" xfId="1" applyNumberFormat="1" applyFont="1" applyBorder="1" applyAlignment="1" applyProtection="1">
      <alignment horizontal="center" vertical="center"/>
      <protection locked="0"/>
    </xf>
    <xf numFmtId="5" fontId="20" fillId="0" borderId="11" xfId="1" applyNumberFormat="1" applyFont="1" applyBorder="1" applyAlignment="1" applyProtection="1">
      <alignment horizontal="center" vertical="center"/>
      <protection locked="0"/>
    </xf>
    <xf numFmtId="5" fontId="20" fillId="0" borderId="28" xfId="1" applyNumberFormat="1" applyFont="1" applyBorder="1" applyAlignment="1" applyProtection="1">
      <alignment horizontal="center" vertical="center"/>
      <protection locked="0"/>
    </xf>
    <xf numFmtId="0" fontId="20" fillId="0" borderId="3" xfId="0" quotePrefix="1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5" fontId="20" fillId="0" borderId="6" xfId="0" applyNumberFormat="1" applyFont="1" applyBorder="1" applyAlignment="1" applyProtection="1">
      <alignment horizontal="center" vertical="center"/>
    </xf>
    <xf numFmtId="5" fontId="20" fillId="0" borderId="14" xfId="0" applyNumberFormat="1" applyFont="1" applyBorder="1" applyAlignment="1" applyProtection="1">
      <alignment horizontal="center" vertical="center"/>
    </xf>
    <xf numFmtId="5" fontId="20" fillId="0" borderId="31" xfId="0" applyNumberFormat="1" applyFont="1" applyBorder="1" applyAlignment="1" applyProtection="1">
      <alignment horizontal="center" vertical="center"/>
    </xf>
    <xf numFmtId="0" fontId="25" fillId="0" borderId="3" xfId="0" quotePrefix="1" applyFont="1" applyBorder="1" applyAlignment="1">
      <alignment horizontal="left" vertical="center"/>
    </xf>
    <xf numFmtId="5" fontId="26" fillId="0" borderId="3" xfId="0" applyNumberFormat="1" applyFont="1" applyBorder="1" applyAlignment="1" applyProtection="1">
      <alignment horizontal="center" vertical="center"/>
      <protection locked="0"/>
    </xf>
    <xf numFmtId="5" fontId="20" fillId="0" borderId="11" xfId="0" applyNumberFormat="1" applyFont="1" applyBorder="1" applyAlignment="1" applyProtection="1">
      <alignment horizontal="center" vertical="center"/>
      <protection locked="0"/>
    </xf>
    <xf numFmtId="5" fontId="20" fillId="0" borderId="28" xfId="0" applyNumberFormat="1" applyFont="1" applyBorder="1" applyAlignment="1" applyProtection="1">
      <alignment horizontal="center" vertical="center"/>
      <protection locked="0"/>
    </xf>
    <xf numFmtId="10" fontId="7" fillId="0" borderId="51" xfId="1" applyNumberFormat="1" applyFont="1" applyBorder="1" applyAlignment="1">
      <alignment horizontal="right" vertical="center"/>
    </xf>
    <xf numFmtId="10" fontId="7" fillId="0" borderId="53" xfId="1" applyNumberFormat="1" applyFont="1" applyBorder="1" applyAlignment="1">
      <alignment horizontal="right" vertical="center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1" fontId="7" fillId="0" borderId="54" xfId="1" applyNumberFormat="1" applyFont="1" applyBorder="1" applyAlignment="1" applyProtection="1">
      <alignment horizontal="center" vertical="center"/>
      <protection locked="0"/>
    </xf>
    <xf numFmtId="1" fontId="7" fillId="0" borderId="11" xfId="1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</xf>
    <xf numFmtId="5" fontId="27" fillId="0" borderId="5" xfId="0" applyNumberFormat="1" applyFont="1" applyBorder="1" applyAlignment="1">
      <alignment horizontal="center" vertical="center"/>
    </xf>
    <xf numFmtId="10" fontId="7" fillId="0" borderId="5" xfId="1" applyNumberFormat="1" applyFont="1" applyBorder="1" applyAlignment="1" applyProtection="1">
      <alignment horizontal="center" vertical="center"/>
      <protection locked="0"/>
    </xf>
    <xf numFmtId="10" fontId="27" fillId="0" borderId="3" xfId="1" applyNumberFormat="1" applyFont="1" applyBorder="1" applyAlignment="1" applyProtection="1">
      <alignment horizontal="center" vertical="center"/>
      <protection locked="0"/>
    </xf>
    <xf numFmtId="5" fontId="7" fillId="0" borderId="59" xfId="0" applyNumberFormat="1" applyFont="1" applyBorder="1" applyAlignment="1">
      <alignment horizontal="center" vertical="center"/>
    </xf>
    <xf numFmtId="5" fontId="7" fillId="0" borderId="60" xfId="0" applyNumberFormat="1" applyFont="1" applyBorder="1" applyAlignment="1">
      <alignment horizontal="center" vertical="center"/>
    </xf>
    <xf numFmtId="10" fontId="7" fillId="0" borderId="36" xfId="1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 applyProtection="1">
      <alignment horizontal="right" vertical="center"/>
    </xf>
    <xf numFmtId="165" fontId="7" fillId="0" borderId="60" xfId="1" applyNumberFormat="1" applyFont="1" applyBorder="1" applyAlignment="1" applyProtection="1">
      <alignment horizontal="right" vertical="center"/>
    </xf>
    <xf numFmtId="5" fontId="30" fillId="0" borderId="1" xfId="0" applyNumberFormat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left" vertical="center"/>
    </xf>
    <xf numFmtId="10" fontId="27" fillId="0" borderId="6" xfId="1" applyNumberFormat="1" applyFont="1" applyBorder="1" applyAlignment="1">
      <alignment horizontal="right" vertical="center"/>
    </xf>
    <xf numFmtId="10" fontId="7" fillId="0" borderId="61" xfId="1" applyNumberFormat="1" applyFont="1" applyBorder="1" applyAlignment="1">
      <alignment horizontal="right" vertical="center"/>
    </xf>
    <xf numFmtId="10" fontId="7" fillId="0" borderId="38" xfId="1" applyNumberFormat="1" applyFont="1" applyBorder="1" applyAlignment="1" applyProtection="1">
      <alignment horizontal="center" vertical="center"/>
      <protection locked="0"/>
    </xf>
    <xf numFmtId="10" fontId="7" fillId="0" borderId="41" xfId="1" applyNumberFormat="1" applyFont="1" applyBorder="1" applyAlignment="1" applyProtection="1">
      <alignment horizontal="center" vertical="center"/>
      <protection locked="0"/>
    </xf>
    <xf numFmtId="10" fontId="27" fillId="0" borderId="37" xfId="1" applyNumberFormat="1" applyFont="1" applyBorder="1" applyAlignment="1">
      <alignment horizontal="right" vertical="center"/>
    </xf>
    <xf numFmtId="5" fontId="27" fillId="0" borderId="2" xfId="0" applyNumberFormat="1" applyFont="1" applyBorder="1" applyAlignment="1">
      <alignment horizontal="left" vertical="center" indent="1"/>
    </xf>
    <xf numFmtId="5" fontId="27" fillId="0" borderId="55" xfId="0" applyNumberFormat="1" applyFont="1" applyBorder="1" applyAlignment="1">
      <alignment horizontal="left" vertical="center" indent="1"/>
    </xf>
    <xf numFmtId="5" fontId="27" fillId="0" borderId="56" xfId="0" applyNumberFormat="1" applyFont="1" applyBorder="1" applyAlignment="1">
      <alignment horizontal="left" vertical="center" indent="1"/>
    </xf>
    <xf numFmtId="5" fontId="27" fillId="0" borderId="1" xfId="0" applyNumberFormat="1" applyFont="1" applyBorder="1" applyAlignment="1">
      <alignment horizontal="left" vertical="center" indent="1"/>
    </xf>
    <xf numFmtId="5" fontId="27" fillId="0" borderId="0" xfId="0" applyNumberFormat="1" applyFont="1" applyBorder="1" applyAlignment="1">
      <alignment horizontal="left" vertical="center" indent="1"/>
    </xf>
    <xf numFmtId="5" fontId="27" fillId="0" borderId="57" xfId="0" applyNumberFormat="1" applyFont="1" applyBorder="1" applyAlignment="1">
      <alignment horizontal="left" vertical="center" indent="1"/>
    </xf>
    <xf numFmtId="5" fontId="27" fillId="0" borderId="7" xfId="0" applyNumberFormat="1" applyFont="1" applyBorder="1" applyAlignment="1">
      <alignment horizontal="left" vertical="center" indent="1"/>
    </xf>
    <xf numFmtId="5" fontId="27" fillId="0" borderId="52" xfId="0" applyNumberFormat="1" applyFont="1" applyBorder="1" applyAlignment="1">
      <alignment horizontal="left" vertical="center" indent="1"/>
    </xf>
    <xf numFmtId="5" fontId="27" fillId="0" borderId="58" xfId="0" applyNumberFormat="1" applyFont="1" applyBorder="1" applyAlignment="1">
      <alignment horizontal="left" vertical="center" indent="1"/>
    </xf>
    <xf numFmtId="0" fontId="32" fillId="0" borderId="0" xfId="0" quotePrefix="1" applyFont="1" applyAlignment="1" applyProtection="1">
      <alignment horizontal="center" vertical="center"/>
    </xf>
    <xf numFmtId="0" fontId="33" fillId="0" borderId="62" xfId="0" applyFont="1" applyBorder="1" applyAlignment="1" applyProtection="1">
      <alignment horizontal="center" vertical="center" wrapText="1"/>
    </xf>
    <xf numFmtId="0" fontId="33" fillId="0" borderId="63" xfId="0" applyFont="1" applyBorder="1" applyAlignment="1" applyProtection="1">
      <alignment horizontal="center" vertical="center" wrapText="1"/>
    </xf>
    <xf numFmtId="0" fontId="33" fillId="0" borderId="64" xfId="0" applyFont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30"/>
  <sheetViews>
    <sheetView tabSelected="1" view="pageLayout" zoomScaleNormal="100" workbookViewId="0">
      <selection activeCell="A13" sqref="A13"/>
    </sheetView>
  </sheetViews>
  <sheetFormatPr defaultRowHeight="12.75" x14ac:dyDescent="0.2"/>
  <cols>
    <col min="1" max="1" width="45.7109375" style="3" customWidth="1"/>
    <col min="2" max="10" width="16.7109375" style="3" customWidth="1"/>
    <col min="11" max="11" width="16.7109375" style="2" customWidth="1"/>
    <col min="12" max="16384" width="9.140625" style="2"/>
  </cols>
  <sheetData>
    <row r="1" spans="1:11" s="231" customFormat="1" ht="41.25" x14ac:dyDescent="0.2">
      <c r="A1" s="363" t="s">
        <v>318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8.2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9.5" thickTop="1" x14ac:dyDescent="0.2">
      <c r="A3" s="364" t="s">
        <v>4</v>
      </c>
      <c r="B3" s="337">
        <v>2017</v>
      </c>
      <c r="C3" s="148" t="s">
        <v>0</v>
      </c>
      <c r="D3" s="148" t="s">
        <v>0</v>
      </c>
      <c r="E3" s="148" t="s">
        <v>0</v>
      </c>
      <c r="F3" s="148" t="s">
        <v>0</v>
      </c>
      <c r="G3" s="148" t="s">
        <v>0</v>
      </c>
      <c r="H3" s="148" t="s">
        <v>0</v>
      </c>
      <c r="I3" s="148" t="s">
        <v>0</v>
      </c>
      <c r="J3" s="148" t="s">
        <v>0</v>
      </c>
      <c r="K3" s="174" t="s">
        <v>0</v>
      </c>
    </row>
    <row r="4" spans="1:11" ht="18.75" x14ac:dyDescent="0.2">
      <c r="A4" s="365"/>
      <c r="B4" s="146" t="s">
        <v>7</v>
      </c>
      <c r="C4" s="149">
        <v>0.7</v>
      </c>
      <c r="D4" s="149">
        <v>0.75</v>
      </c>
      <c r="E4" s="149">
        <v>0.8</v>
      </c>
      <c r="F4" s="149">
        <v>0.85</v>
      </c>
      <c r="G4" s="149">
        <v>0.9</v>
      </c>
      <c r="H4" s="149">
        <v>0.95</v>
      </c>
      <c r="I4" s="149">
        <v>1.05</v>
      </c>
      <c r="J4" s="149">
        <v>1.1000000000000001</v>
      </c>
      <c r="K4" s="175">
        <v>1.1499999999999999</v>
      </c>
    </row>
    <row r="5" spans="1:11" ht="18.75" x14ac:dyDescent="0.2">
      <c r="A5" s="365"/>
      <c r="B5" s="146" t="s">
        <v>1</v>
      </c>
      <c r="C5" s="150" t="s">
        <v>2</v>
      </c>
      <c r="D5" s="150" t="s">
        <v>2</v>
      </c>
      <c r="E5" s="150" t="s">
        <v>2</v>
      </c>
      <c r="F5" s="150" t="s">
        <v>2</v>
      </c>
      <c r="G5" s="150" t="s">
        <v>2</v>
      </c>
      <c r="H5" s="150" t="s">
        <v>2</v>
      </c>
      <c r="I5" s="150" t="s">
        <v>2</v>
      </c>
      <c r="J5" s="150" t="s">
        <v>2</v>
      </c>
      <c r="K5" s="176" t="s">
        <v>2</v>
      </c>
    </row>
    <row r="6" spans="1:11" ht="18.75" x14ac:dyDescent="0.2">
      <c r="A6" s="365"/>
      <c r="B6" s="146" t="s">
        <v>3</v>
      </c>
      <c r="C6" s="150" t="s">
        <v>3</v>
      </c>
      <c r="D6" s="150" t="s">
        <v>3</v>
      </c>
      <c r="E6" s="150" t="s">
        <v>3</v>
      </c>
      <c r="F6" s="150" t="s">
        <v>3</v>
      </c>
      <c r="G6" s="150" t="s">
        <v>3</v>
      </c>
      <c r="H6" s="150" t="s">
        <v>3</v>
      </c>
      <c r="I6" s="150" t="s">
        <v>3</v>
      </c>
      <c r="J6" s="150" t="s">
        <v>3</v>
      </c>
      <c r="K6" s="176" t="s">
        <v>3</v>
      </c>
    </row>
    <row r="7" spans="1:11" ht="19.5" thickBot="1" x14ac:dyDescent="0.25">
      <c r="A7" s="366"/>
      <c r="B7" s="147" t="s">
        <v>5</v>
      </c>
      <c r="C7" s="151" t="s">
        <v>5</v>
      </c>
      <c r="D7" s="151" t="s">
        <v>5</v>
      </c>
      <c r="E7" s="151" t="s">
        <v>5</v>
      </c>
      <c r="F7" s="151" t="s">
        <v>5</v>
      </c>
      <c r="G7" s="151" t="s">
        <v>5</v>
      </c>
      <c r="H7" s="151" t="s">
        <v>5</v>
      </c>
      <c r="I7" s="151" t="s">
        <v>5</v>
      </c>
      <c r="J7" s="151" t="s">
        <v>5</v>
      </c>
      <c r="K7" s="177" t="s">
        <v>5</v>
      </c>
    </row>
    <row r="8" spans="1:11" ht="8.1" customHeight="1" thickTop="1" x14ac:dyDescent="0.2">
      <c r="A8" s="4"/>
      <c r="B8" s="4"/>
      <c r="C8" s="98"/>
      <c r="D8" s="98"/>
      <c r="E8" s="98"/>
      <c r="F8" s="98"/>
      <c r="G8" s="98"/>
      <c r="H8" s="98"/>
      <c r="I8" s="98"/>
      <c r="J8" s="98"/>
      <c r="K8" s="178"/>
    </row>
    <row r="9" spans="1:11" s="5" customFormat="1" ht="18.75" x14ac:dyDescent="0.2">
      <c r="A9" s="7" t="s">
        <v>8</v>
      </c>
      <c r="B9" s="34"/>
      <c r="C9" s="99"/>
      <c r="D9" s="99"/>
      <c r="E9" s="99"/>
      <c r="F9" s="99"/>
      <c r="G9" s="99"/>
      <c r="H9" s="99"/>
      <c r="I9" s="99"/>
      <c r="J9" s="99"/>
      <c r="K9" s="179"/>
    </row>
    <row r="10" spans="1:11" ht="18.75" x14ac:dyDescent="0.2">
      <c r="A10" s="157" t="s">
        <v>9</v>
      </c>
      <c r="B10" s="35"/>
      <c r="C10" s="100"/>
      <c r="D10" s="100"/>
      <c r="E10" s="100"/>
      <c r="F10" s="100"/>
      <c r="G10" s="100"/>
      <c r="H10" s="100"/>
      <c r="I10" s="100"/>
      <c r="J10" s="100"/>
      <c r="K10" s="180"/>
    </row>
    <row r="11" spans="1:11" s="6" customFormat="1" ht="18.75" x14ac:dyDescent="0.2">
      <c r="A11" s="29" t="s">
        <v>10</v>
      </c>
      <c r="B11" s="36">
        <v>38</v>
      </c>
      <c r="C11" s="152">
        <f>ROUND($B11*C$4,0)</f>
        <v>27</v>
      </c>
      <c r="D11" s="152">
        <f t="shared" ref="D11:K11" si="0">ROUND($B11*D$4,0)</f>
        <v>29</v>
      </c>
      <c r="E11" s="152">
        <f t="shared" si="0"/>
        <v>30</v>
      </c>
      <c r="F11" s="152">
        <f t="shared" si="0"/>
        <v>32</v>
      </c>
      <c r="G11" s="152">
        <f t="shared" si="0"/>
        <v>34</v>
      </c>
      <c r="H11" s="152">
        <f t="shared" si="0"/>
        <v>36</v>
      </c>
      <c r="I11" s="152">
        <f t="shared" si="0"/>
        <v>40</v>
      </c>
      <c r="J11" s="152">
        <f t="shared" si="0"/>
        <v>42</v>
      </c>
      <c r="K11" s="181">
        <f t="shared" si="0"/>
        <v>44</v>
      </c>
    </row>
    <row r="12" spans="1:11" s="6" customFormat="1" ht="18.75" x14ac:dyDescent="0.2">
      <c r="A12" s="30" t="s">
        <v>13</v>
      </c>
      <c r="B12" s="37">
        <v>850</v>
      </c>
      <c r="C12" s="116">
        <f>$B12</f>
        <v>850</v>
      </c>
      <c r="D12" s="116">
        <f t="shared" ref="D12:K12" si="1">$B12</f>
        <v>850</v>
      </c>
      <c r="E12" s="116">
        <f t="shared" si="1"/>
        <v>850</v>
      </c>
      <c r="F12" s="116">
        <f t="shared" si="1"/>
        <v>850</v>
      </c>
      <c r="G12" s="116">
        <f t="shared" si="1"/>
        <v>850</v>
      </c>
      <c r="H12" s="116">
        <f t="shared" si="1"/>
        <v>850</v>
      </c>
      <c r="I12" s="116">
        <f t="shared" si="1"/>
        <v>850</v>
      </c>
      <c r="J12" s="116">
        <f t="shared" si="1"/>
        <v>850</v>
      </c>
      <c r="K12" s="182">
        <f t="shared" si="1"/>
        <v>850</v>
      </c>
    </row>
    <row r="13" spans="1:11" s="6" customFormat="1" ht="18.75" x14ac:dyDescent="0.2">
      <c r="A13" s="157" t="s">
        <v>14</v>
      </c>
      <c r="B13" s="35"/>
      <c r="C13" s="100"/>
      <c r="D13" s="100"/>
      <c r="E13" s="100"/>
      <c r="F13" s="100"/>
      <c r="G13" s="100"/>
      <c r="H13" s="100"/>
      <c r="I13" s="100"/>
      <c r="J13" s="100"/>
      <c r="K13" s="180"/>
    </row>
    <row r="14" spans="1:11" s="6" customFormat="1" ht="18.75" x14ac:dyDescent="0.2">
      <c r="A14" s="8" t="s">
        <v>10</v>
      </c>
      <c r="B14" s="36">
        <v>42</v>
      </c>
      <c r="C14" s="152">
        <f>ROUND($B14*C$4,0)</f>
        <v>29</v>
      </c>
      <c r="D14" s="152">
        <f t="shared" ref="D14:K14" si="2">ROUND($B14*D$4,0)</f>
        <v>32</v>
      </c>
      <c r="E14" s="152">
        <f t="shared" si="2"/>
        <v>34</v>
      </c>
      <c r="F14" s="152">
        <f t="shared" si="2"/>
        <v>36</v>
      </c>
      <c r="G14" s="152">
        <f t="shared" si="2"/>
        <v>38</v>
      </c>
      <c r="H14" s="152">
        <f t="shared" si="2"/>
        <v>40</v>
      </c>
      <c r="I14" s="152">
        <f t="shared" si="2"/>
        <v>44</v>
      </c>
      <c r="J14" s="152">
        <f t="shared" si="2"/>
        <v>46</v>
      </c>
      <c r="K14" s="181">
        <f t="shared" si="2"/>
        <v>48</v>
      </c>
    </row>
    <row r="15" spans="1:11" ht="18.75" x14ac:dyDescent="0.2">
      <c r="A15" s="8" t="s">
        <v>13</v>
      </c>
      <c r="B15" s="37">
        <v>1150</v>
      </c>
      <c r="C15" s="116">
        <f>$B15</f>
        <v>1150</v>
      </c>
      <c r="D15" s="116">
        <f t="shared" ref="D15:K15" si="3">$B15</f>
        <v>1150</v>
      </c>
      <c r="E15" s="116">
        <f t="shared" si="3"/>
        <v>1150</v>
      </c>
      <c r="F15" s="116">
        <f t="shared" si="3"/>
        <v>1150</v>
      </c>
      <c r="G15" s="116">
        <f t="shared" si="3"/>
        <v>1150</v>
      </c>
      <c r="H15" s="116">
        <f t="shared" si="3"/>
        <v>1150</v>
      </c>
      <c r="I15" s="116">
        <f t="shared" si="3"/>
        <v>1150</v>
      </c>
      <c r="J15" s="116">
        <f t="shared" si="3"/>
        <v>1150</v>
      </c>
      <c r="K15" s="182">
        <f t="shared" si="3"/>
        <v>1150</v>
      </c>
    </row>
    <row r="16" spans="1:11" s="6" customFormat="1" ht="18.75" x14ac:dyDescent="0.2">
      <c r="A16" s="11" t="s">
        <v>15</v>
      </c>
      <c r="B16" s="35"/>
      <c r="C16" s="100"/>
      <c r="D16" s="100"/>
      <c r="E16" s="100"/>
      <c r="F16" s="100"/>
      <c r="G16" s="100"/>
      <c r="H16" s="100"/>
      <c r="I16" s="100"/>
      <c r="J16" s="100"/>
      <c r="K16" s="180"/>
    </row>
    <row r="17" spans="1:11" s="6" customFormat="1" ht="18.75" x14ac:dyDescent="0.2">
      <c r="A17" s="8" t="s">
        <v>10</v>
      </c>
      <c r="B17" s="38">
        <f>B11+B14</f>
        <v>80</v>
      </c>
      <c r="C17" s="103">
        <f>C11+C14</f>
        <v>56</v>
      </c>
      <c r="D17" s="103">
        <f t="shared" ref="D17:K17" si="4">D11+D14</f>
        <v>61</v>
      </c>
      <c r="E17" s="103">
        <f t="shared" si="4"/>
        <v>64</v>
      </c>
      <c r="F17" s="103">
        <f t="shared" si="4"/>
        <v>68</v>
      </c>
      <c r="G17" s="103">
        <f t="shared" si="4"/>
        <v>72</v>
      </c>
      <c r="H17" s="103">
        <f t="shared" si="4"/>
        <v>76</v>
      </c>
      <c r="I17" s="103">
        <f t="shared" si="4"/>
        <v>84</v>
      </c>
      <c r="J17" s="103">
        <f t="shared" si="4"/>
        <v>88</v>
      </c>
      <c r="K17" s="183">
        <f t="shared" si="4"/>
        <v>92</v>
      </c>
    </row>
    <row r="18" spans="1:11" s="6" customFormat="1" ht="18.75" x14ac:dyDescent="0.2">
      <c r="A18" s="8" t="s">
        <v>11</v>
      </c>
      <c r="B18" s="35"/>
      <c r="C18" s="100"/>
      <c r="D18" s="100"/>
      <c r="E18" s="100"/>
      <c r="F18" s="100"/>
      <c r="G18" s="100"/>
      <c r="H18" s="100"/>
      <c r="I18" s="100"/>
      <c r="J18" s="100"/>
      <c r="K18" s="180"/>
    </row>
    <row r="19" spans="1:11" s="6" customFormat="1" ht="18.75" x14ac:dyDescent="0.2">
      <c r="A19" s="8" t="s">
        <v>12</v>
      </c>
      <c r="B19" s="35">
        <f>(B11*B12)+(B14*B15)</f>
        <v>80600</v>
      </c>
      <c r="C19" s="100">
        <f>(C11*C12)+(C14*C15)</f>
        <v>56300</v>
      </c>
      <c r="D19" s="100">
        <f t="shared" ref="D19:K19" si="5">(D11*D12)+(D14*D15)</f>
        <v>61450</v>
      </c>
      <c r="E19" s="100">
        <f t="shared" si="5"/>
        <v>64600</v>
      </c>
      <c r="F19" s="100">
        <f t="shared" si="5"/>
        <v>68600</v>
      </c>
      <c r="G19" s="100">
        <f t="shared" si="5"/>
        <v>72600</v>
      </c>
      <c r="H19" s="100">
        <f t="shared" si="5"/>
        <v>76600</v>
      </c>
      <c r="I19" s="100">
        <f t="shared" si="5"/>
        <v>84600</v>
      </c>
      <c r="J19" s="100">
        <f t="shared" si="5"/>
        <v>88600</v>
      </c>
      <c r="K19" s="180">
        <f t="shared" si="5"/>
        <v>92600</v>
      </c>
    </row>
    <row r="20" spans="1:11" s="6" customFormat="1" ht="18.75" x14ac:dyDescent="0.2">
      <c r="A20" s="8" t="s">
        <v>13</v>
      </c>
      <c r="B20" s="35">
        <f>B19/B17</f>
        <v>1007.5</v>
      </c>
      <c r="C20" s="100">
        <f>C19/C17</f>
        <v>1005.3571428571429</v>
      </c>
      <c r="D20" s="100">
        <f t="shared" ref="D20:K20" si="6">D19/D17</f>
        <v>1007.3770491803278</v>
      </c>
      <c r="E20" s="100">
        <f t="shared" si="6"/>
        <v>1009.375</v>
      </c>
      <c r="F20" s="100">
        <f t="shared" si="6"/>
        <v>1008.8235294117648</v>
      </c>
      <c r="G20" s="100">
        <f t="shared" si="6"/>
        <v>1008.3333333333334</v>
      </c>
      <c r="H20" s="100">
        <f t="shared" si="6"/>
        <v>1007.8947368421053</v>
      </c>
      <c r="I20" s="100">
        <f t="shared" si="6"/>
        <v>1007.1428571428571</v>
      </c>
      <c r="J20" s="100">
        <f t="shared" si="6"/>
        <v>1006.8181818181819</v>
      </c>
      <c r="K20" s="180">
        <f t="shared" si="6"/>
        <v>1006.5217391304348</v>
      </c>
    </row>
    <row r="21" spans="1:11" s="6" customFormat="1" ht="18.75" x14ac:dyDescent="0.2">
      <c r="A21" s="8" t="s">
        <v>16</v>
      </c>
      <c r="B21" s="35"/>
      <c r="C21" s="100"/>
      <c r="D21" s="100"/>
      <c r="E21" s="100"/>
      <c r="F21" s="100"/>
      <c r="G21" s="100"/>
      <c r="H21" s="100"/>
      <c r="I21" s="100"/>
      <c r="J21" s="100"/>
      <c r="K21" s="180"/>
    </row>
    <row r="22" spans="1:11" s="6" customFormat="1" ht="18.75" x14ac:dyDescent="0.2">
      <c r="A22" s="9" t="s">
        <v>17</v>
      </c>
      <c r="B22" s="35"/>
      <c r="C22" s="100"/>
      <c r="D22" s="100"/>
      <c r="E22" s="100"/>
      <c r="F22" s="100"/>
      <c r="G22" s="100"/>
      <c r="H22" s="100"/>
      <c r="I22" s="100"/>
      <c r="J22" s="100"/>
      <c r="K22" s="180"/>
    </row>
    <row r="23" spans="1:11" s="6" customFormat="1" ht="18.75" x14ac:dyDescent="0.2">
      <c r="A23" s="12" t="s">
        <v>18</v>
      </c>
      <c r="B23" s="37">
        <v>0</v>
      </c>
      <c r="C23" s="116">
        <f>$B23</f>
        <v>0</v>
      </c>
      <c r="D23" s="116">
        <f t="shared" ref="D23:K23" si="7">$B23</f>
        <v>0</v>
      </c>
      <c r="E23" s="116">
        <f t="shared" si="7"/>
        <v>0</v>
      </c>
      <c r="F23" s="116">
        <f t="shared" si="7"/>
        <v>0</v>
      </c>
      <c r="G23" s="116">
        <f t="shared" si="7"/>
        <v>0</v>
      </c>
      <c r="H23" s="116">
        <f t="shared" si="7"/>
        <v>0</v>
      </c>
      <c r="I23" s="116">
        <f t="shared" si="7"/>
        <v>0</v>
      </c>
      <c r="J23" s="116">
        <f t="shared" si="7"/>
        <v>0</v>
      </c>
      <c r="K23" s="182">
        <f t="shared" si="7"/>
        <v>0</v>
      </c>
    </row>
    <row r="24" spans="1:11" s="6" customFormat="1" ht="18.75" x14ac:dyDescent="0.2">
      <c r="A24" s="12" t="s">
        <v>19</v>
      </c>
      <c r="B24" s="37"/>
      <c r="C24" s="102"/>
      <c r="D24" s="102"/>
      <c r="E24" s="102"/>
      <c r="F24" s="102"/>
      <c r="G24" s="102"/>
      <c r="H24" s="102"/>
      <c r="I24" s="102"/>
      <c r="J24" s="102"/>
      <c r="K24" s="184"/>
    </row>
    <row r="25" spans="1:11" s="6" customFormat="1" ht="18.75" x14ac:dyDescent="0.2">
      <c r="A25" s="12" t="s">
        <v>20</v>
      </c>
      <c r="B25" s="37">
        <v>0</v>
      </c>
      <c r="C25" s="116">
        <f>$B25</f>
        <v>0</v>
      </c>
      <c r="D25" s="116">
        <f t="shared" ref="D25:K25" si="8">$B25</f>
        <v>0</v>
      </c>
      <c r="E25" s="116">
        <f t="shared" si="8"/>
        <v>0</v>
      </c>
      <c r="F25" s="116">
        <f t="shared" si="8"/>
        <v>0</v>
      </c>
      <c r="G25" s="116">
        <f t="shared" si="8"/>
        <v>0</v>
      </c>
      <c r="H25" s="116">
        <f t="shared" si="8"/>
        <v>0</v>
      </c>
      <c r="I25" s="116">
        <f t="shared" si="8"/>
        <v>0</v>
      </c>
      <c r="J25" s="116">
        <f t="shared" si="8"/>
        <v>0</v>
      </c>
      <c r="K25" s="182">
        <f t="shared" si="8"/>
        <v>0</v>
      </c>
    </row>
    <row r="26" spans="1:11" s="6" customFormat="1" ht="18.75" x14ac:dyDescent="0.2">
      <c r="A26" s="8" t="s">
        <v>21</v>
      </c>
      <c r="B26" s="35"/>
      <c r="C26" s="100"/>
      <c r="D26" s="100"/>
      <c r="E26" s="100"/>
      <c r="F26" s="100"/>
      <c r="G26" s="100"/>
      <c r="H26" s="100"/>
      <c r="I26" s="100"/>
      <c r="J26" s="100"/>
      <c r="K26" s="180"/>
    </row>
    <row r="27" spans="1:11" s="6" customFormat="1" ht="18.75" x14ac:dyDescent="0.2">
      <c r="A27" s="8" t="s">
        <v>13</v>
      </c>
      <c r="B27" s="35"/>
      <c r="C27" s="100"/>
      <c r="D27" s="100"/>
      <c r="E27" s="100"/>
      <c r="F27" s="100"/>
      <c r="G27" s="100"/>
      <c r="H27" s="100"/>
      <c r="I27" s="100"/>
      <c r="J27" s="100"/>
      <c r="K27" s="180"/>
    </row>
    <row r="28" spans="1:11" s="6" customFormat="1" ht="8.1" customHeight="1" x14ac:dyDescent="0.2">
      <c r="A28" s="10"/>
      <c r="B28" s="34"/>
      <c r="C28" s="99"/>
      <c r="D28" s="99"/>
      <c r="E28" s="99"/>
      <c r="F28" s="99"/>
      <c r="G28" s="99"/>
      <c r="H28" s="99"/>
      <c r="I28" s="99"/>
      <c r="J28" s="99"/>
      <c r="K28" s="179"/>
    </row>
    <row r="29" spans="1:11" ht="18.75" x14ac:dyDescent="0.2">
      <c r="A29" s="12" t="s">
        <v>22</v>
      </c>
      <c r="B29" s="39">
        <f>B23+B24+B25</f>
        <v>0</v>
      </c>
      <c r="C29" s="104">
        <f>C23+C24+C25</f>
        <v>0</v>
      </c>
      <c r="D29" s="104">
        <f t="shared" ref="D29:K29" si="9">D23+D24+D25</f>
        <v>0</v>
      </c>
      <c r="E29" s="104">
        <f t="shared" si="9"/>
        <v>0</v>
      </c>
      <c r="F29" s="104">
        <f t="shared" si="9"/>
        <v>0</v>
      </c>
      <c r="G29" s="104">
        <f t="shared" si="9"/>
        <v>0</v>
      </c>
      <c r="H29" s="104">
        <f t="shared" si="9"/>
        <v>0</v>
      </c>
      <c r="I29" s="104">
        <f t="shared" si="9"/>
        <v>0</v>
      </c>
      <c r="J29" s="104">
        <f t="shared" si="9"/>
        <v>0</v>
      </c>
      <c r="K29" s="185">
        <f t="shared" si="9"/>
        <v>0</v>
      </c>
    </row>
    <row r="30" spans="1:11" ht="8.1" customHeight="1" x14ac:dyDescent="0.2">
      <c r="A30" s="10"/>
      <c r="B30" s="34"/>
      <c r="C30" s="99"/>
      <c r="D30" s="99"/>
      <c r="E30" s="99"/>
      <c r="F30" s="99"/>
      <c r="G30" s="99"/>
      <c r="H30" s="99"/>
      <c r="I30" s="99"/>
      <c r="J30" s="99"/>
      <c r="K30" s="179"/>
    </row>
    <row r="31" spans="1:11" ht="18.75" x14ac:dyDescent="0.2">
      <c r="A31" s="12" t="s">
        <v>23</v>
      </c>
      <c r="B31" s="35">
        <f>B29+B19</f>
        <v>80600</v>
      </c>
      <c r="C31" s="100">
        <f>C29+C19</f>
        <v>56300</v>
      </c>
      <c r="D31" s="100">
        <f t="shared" ref="D31:K31" si="10">D29+D19</f>
        <v>61450</v>
      </c>
      <c r="E31" s="100">
        <f t="shared" si="10"/>
        <v>64600</v>
      </c>
      <c r="F31" s="100">
        <f t="shared" si="10"/>
        <v>68600</v>
      </c>
      <c r="G31" s="100">
        <f t="shared" si="10"/>
        <v>72600</v>
      </c>
      <c r="H31" s="100">
        <f t="shared" si="10"/>
        <v>76600</v>
      </c>
      <c r="I31" s="100">
        <f t="shared" si="10"/>
        <v>84600</v>
      </c>
      <c r="J31" s="100">
        <f t="shared" si="10"/>
        <v>88600</v>
      </c>
      <c r="K31" s="180">
        <f t="shared" si="10"/>
        <v>92600</v>
      </c>
    </row>
    <row r="32" spans="1:11" s="5" customFormat="1" ht="18.75" x14ac:dyDescent="0.2">
      <c r="A32" s="9" t="s">
        <v>24</v>
      </c>
      <c r="B32" s="39">
        <f>B31/B17</f>
        <v>1007.5</v>
      </c>
      <c r="C32" s="104">
        <f>C31/C17</f>
        <v>1005.3571428571429</v>
      </c>
      <c r="D32" s="104">
        <f t="shared" ref="D32:K32" si="11">D31/D17</f>
        <v>1007.3770491803278</v>
      </c>
      <c r="E32" s="104">
        <f t="shared" si="11"/>
        <v>1009.375</v>
      </c>
      <c r="F32" s="104">
        <f t="shared" si="11"/>
        <v>1008.8235294117648</v>
      </c>
      <c r="G32" s="104">
        <f t="shared" si="11"/>
        <v>1008.3333333333334</v>
      </c>
      <c r="H32" s="104">
        <f t="shared" si="11"/>
        <v>1007.8947368421053</v>
      </c>
      <c r="I32" s="104">
        <f t="shared" si="11"/>
        <v>1007.1428571428571</v>
      </c>
      <c r="J32" s="104">
        <f t="shared" si="11"/>
        <v>1006.8181818181819</v>
      </c>
      <c r="K32" s="185">
        <f t="shared" si="11"/>
        <v>1006.5217391304348</v>
      </c>
    </row>
    <row r="33" spans="1:11" s="5" customFormat="1" ht="8.1" customHeight="1" thickBot="1" x14ac:dyDescent="0.25">
      <c r="A33" s="13"/>
      <c r="B33" s="40"/>
      <c r="C33" s="105"/>
      <c r="D33" s="105"/>
      <c r="E33" s="105"/>
      <c r="F33" s="105"/>
      <c r="G33" s="105"/>
      <c r="H33" s="105"/>
      <c r="I33" s="105"/>
      <c r="J33" s="105"/>
      <c r="K33" s="186"/>
    </row>
    <row r="34" spans="1:11" ht="8.1" customHeight="1" x14ac:dyDescent="0.2">
      <c r="A34" s="10"/>
      <c r="B34" s="34"/>
      <c r="C34" s="99"/>
      <c r="D34" s="99"/>
      <c r="E34" s="99"/>
      <c r="F34" s="99"/>
      <c r="G34" s="99"/>
      <c r="H34" s="99"/>
      <c r="I34" s="99"/>
      <c r="J34" s="99"/>
      <c r="K34" s="179"/>
    </row>
    <row r="35" spans="1:11" s="6" customFormat="1" ht="18.75" x14ac:dyDescent="0.2">
      <c r="A35" s="12" t="s">
        <v>25</v>
      </c>
      <c r="B35" s="41">
        <v>85</v>
      </c>
      <c r="C35" s="152">
        <f t="shared" ref="C35:K36" si="12">ROUND($B35*C$4,0)</f>
        <v>60</v>
      </c>
      <c r="D35" s="152">
        <f t="shared" si="12"/>
        <v>64</v>
      </c>
      <c r="E35" s="152">
        <f t="shared" si="12"/>
        <v>68</v>
      </c>
      <c r="F35" s="152">
        <f t="shared" si="12"/>
        <v>72</v>
      </c>
      <c r="G35" s="152">
        <f t="shared" si="12"/>
        <v>77</v>
      </c>
      <c r="H35" s="152">
        <f t="shared" si="12"/>
        <v>81</v>
      </c>
      <c r="I35" s="152">
        <f t="shared" si="12"/>
        <v>89</v>
      </c>
      <c r="J35" s="152">
        <f t="shared" si="12"/>
        <v>94</v>
      </c>
      <c r="K35" s="181">
        <f t="shared" si="12"/>
        <v>98</v>
      </c>
    </row>
    <row r="36" spans="1:11" s="6" customFormat="1" ht="18.75" x14ac:dyDescent="0.2">
      <c r="A36" s="12" t="s">
        <v>26</v>
      </c>
      <c r="B36" s="41">
        <v>10</v>
      </c>
      <c r="C36" s="152">
        <f t="shared" si="12"/>
        <v>7</v>
      </c>
      <c r="D36" s="152">
        <f t="shared" si="12"/>
        <v>8</v>
      </c>
      <c r="E36" s="152">
        <f t="shared" si="12"/>
        <v>8</v>
      </c>
      <c r="F36" s="152">
        <f t="shared" si="12"/>
        <v>9</v>
      </c>
      <c r="G36" s="152">
        <f t="shared" si="12"/>
        <v>9</v>
      </c>
      <c r="H36" s="152">
        <f t="shared" si="12"/>
        <v>10</v>
      </c>
      <c r="I36" s="152">
        <f t="shared" si="12"/>
        <v>11</v>
      </c>
      <c r="J36" s="152">
        <f t="shared" si="12"/>
        <v>11</v>
      </c>
      <c r="K36" s="181">
        <f t="shared" si="12"/>
        <v>12</v>
      </c>
    </row>
    <row r="37" spans="1:11" s="6" customFormat="1" ht="18.75" x14ac:dyDescent="0.2">
      <c r="A37" s="14" t="s">
        <v>27</v>
      </c>
      <c r="B37" s="42">
        <f>SUM(B35:B36)</f>
        <v>95</v>
      </c>
      <c r="C37" s="106">
        <f>SUM(C35:C36)</f>
        <v>67</v>
      </c>
      <c r="D37" s="106">
        <f t="shared" ref="D37:K37" si="13">SUM(D35:D36)</f>
        <v>72</v>
      </c>
      <c r="E37" s="106">
        <f t="shared" si="13"/>
        <v>76</v>
      </c>
      <c r="F37" s="106">
        <f t="shared" si="13"/>
        <v>81</v>
      </c>
      <c r="G37" s="106">
        <f t="shared" si="13"/>
        <v>86</v>
      </c>
      <c r="H37" s="106">
        <f t="shared" si="13"/>
        <v>91</v>
      </c>
      <c r="I37" s="106">
        <f t="shared" si="13"/>
        <v>100</v>
      </c>
      <c r="J37" s="106">
        <f t="shared" si="13"/>
        <v>105</v>
      </c>
      <c r="K37" s="187">
        <f t="shared" si="13"/>
        <v>110</v>
      </c>
    </row>
    <row r="38" spans="1:11" s="6" customFormat="1" ht="18.75" x14ac:dyDescent="0.2">
      <c r="A38" s="15" t="s">
        <v>28</v>
      </c>
      <c r="B38" s="43">
        <f>B37/B17</f>
        <v>1.1875</v>
      </c>
      <c r="C38" s="107">
        <f>C37/C17</f>
        <v>1.1964285714285714</v>
      </c>
      <c r="D38" s="107">
        <f t="shared" ref="D38:K38" si="14">D37/D17</f>
        <v>1.180327868852459</v>
      </c>
      <c r="E38" s="107">
        <f t="shared" si="14"/>
        <v>1.1875</v>
      </c>
      <c r="F38" s="107">
        <f t="shared" si="14"/>
        <v>1.1911764705882353</v>
      </c>
      <c r="G38" s="107">
        <f t="shared" si="14"/>
        <v>1.1944444444444444</v>
      </c>
      <c r="H38" s="107">
        <f t="shared" si="14"/>
        <v>1.1973684210526316</v>
      </c>
      <c r="I38" s="107">
        <f t="shared" si="14"/>
        <v>1.1904761904761905</v>
      </c>
      <c r="J38" s="107">
        <f t="shared" si="14"/>
        <v>1.1931818181818181</v>
      </c>
      <c r="K38" s="188">
        <f t="shared" si="14"/>
        <v>1.1956521739130435</v>
      </c>
    </row>
    <row r="39" spans="1:11" s="6" customFormat="1" ht="18.75" x14ac:dyDescent="0.2">
      <c r="A39" s="15" t="s">
        <v>273</v>
      </c>
      <c r="B39" s="155">
        <v>0.8</v>
      </c>
      <c r="C39" s="107">
        <f>$B39</f>
        <v>0.8</v>
      </c>
      <c r="D39" s="107">
        <f t="shared" ref="D39:K39" si="15">$B39</f>
        <v>0.8</v>
      </c>
      <c r="E39" s="107">
        <f t="shared" si="15"/>
        <v>0.8</v>
      </c>
      <c r="F39" s="107">
        <f t="shared" si="15"/>
        <v>0.8</v>
      </c>
      <c r="G39" s="107">
        <f t="shared" si="15"/>
        <v>0.8</v>
      </c>
      <c r="H39" s="107">
        <f t="shared" si="15"/>
        <v>0.8</v>
      </c>
      <c r="I39" s="107">
        <f t="shared" si="15"/>
        <v>0.8</v>
      </c>
      <c r="J39" s="107">
        <f t="shared" si="15"/>
        <v>0.8</v>
      </c>
      <c r="K39" s="188">
        <f t="shared" si="15"/>
        <v>0.8</v>
      </c>
    </row>
    <row r="40" spans="1:11" s="6" customFormat="1" ht="18.75" x14ac:dyDescent="0.2">
      <c r="A40" s="8" t="s">
        <v>274</v>
      </c>
      <c r="B40" s="219">
        <f>ROUND(B39*B37,0)</f>
        <v>76</v>
      </c>
      <c r="C40" s="156">
        <f>ROUND(C39*C37,0)</f>
        <v>54</v>
      </c>
      <c r="D40" s="156">
        <f t="shared" ref="D40:K40" si="16">ROUND(D39*D37,0)</f>
        <v>58</v>
      </c>
      <c r="E40" s="156">
        <f t="shared" si="16"/>
        <v>61</v>
      </c>
      <c r="F40" s="156">
        <f t="shared" si="16"/>
        <v>65</v>
      </c>
      <c r="G40" s="156">
        <f t="shared" si="16"/>
        <v>69</v>
      </c>
      <c r="H40" s="156">
        <f t="shared" si="16"/>
        <v>73</v>
      </c>
      <c r="I40" s="156">
        <f t="shared" si="16"/>
        <v>80</v>
      </c>
      <c r="J40" s="156">
        <f t="shared" si="16"/>
        <v>84</v>
      </c>
      <c r="K40" s="189">
        <f t="shared" si="16"/>
        <v>88</v>
      </c>
    </row>
    <row r="41" spans="1:11" s="6" customFormat="1" ht="8.1" customHeight="1" x14ac:dyDescent="0.2">
      <c r="A41" s="18"/>
      <c r="B41" s="34"/>
      <c r="C41" s="99"/>
      <c r="D41" s="99"/>
      <c r="E41" s="99"/>
      <c r="F41" s="99"/>
      <c r="G41" s="99"/>
      <c r="H41" s="99"/>
      <c r="I41" s="99"/>
      <c r="J41" s="99"/>
      <c r="K41" s="179"/>
    </row>
    <row r="42" spans="1:11" s="6" customFormat="1" ht="18.75" x14ac:dyDescent="0.2">
      <c r="A42" s="12" t="s">
        <v>29</v>
      </c>
      <c r="B42" s="35">
        <f>B37*B43</f>
        <v>123500</v>
      </c>
      <c r="C42" s="100">
        <f>C37*C43</f>
        <v>87100</v>
      </c>
      <c r="D42" s="100">
        <f t="shared" ref="D42:K42" si="17">D37*D43</f>
        <v>93600</v>
      </c>
      <c r="E42" s="100">
        <f t="shared" si="17"/>
        <v>98800</v>
      </c>
      <c r="F42" s="100">
        <f t="shared" si="17"/>
        <v>105300</v>
      </c>
      <c r="G42" s="100">
        <f t="shared" si="17"/>
        <v>111800</v>
      </c>
      <c r="H42" s="100">
        <f t="shared" si="17"/>
        <v>118300</v>
      </c>
      <c r="I42" s="100">
        <f t="shared" si="17"/>
        <v>130000</v>
      </c>
      <c r="J42" s="100">
        <f t="shared" si="17"/>
        <v>136500</v>
      </c>
      <c r="K42" s="180">
        <f t="shared" si="17"/>
        <v>143000</v>
      </c>
    </row>
    <row r="43" spans="1:11" s="6" customFormat="1" ht="18.75" x14ac:dyDescent="0.2">
      <c r="A43" s="9" t="s">
        <v>24</v>
      </c>
      <c r="B43" s="37">
        <v>1300</v>
      </c>
      <c r="C43" s="116">
        <f>$B43</f>
        <v>1300</v>
      </c>
      <c r="D43" s="116">
        <f t="shared" ref="D43:K43" si="18">$B43</f>
        <v>1300</v>
      </c>
      <c r="E43" s="116">
        <f t="shared" si="18"/>
        <v>1300</v>
      </c>
      <c r="F43" s="116">
        <f t="shared" si="18"/>
        <v>1300</v>
      </c>
      <c r="G43" s="116">
        <f t="shared" si="18"/>
        <v>1300</v>
      </c>
      <c r="H43" s="116">
        <f t="shared" si="18"/>
        <v>1300</v>
      </c>
      <c r="I43" s="116">
        <f t="shared" si="18"/>
        <v>1300</v>
      </c>
      <c r="J43" s="116">
        <f t="shared" si="18"/>
        <v>1300</v>
      </c>
      <c r="K43" s="182">
        <f t="shared" si="18"/>
        <v>1300</v>
      </c>
    </row>
    <row r="44" spans="1:11" s="6" customFormat="1" ht="8.1" customHeight="1" thickBot="1" x14ac:dyDescent="0.25">
      <c r="A44" s="19"/>
      <c r="B44" s="45"/>
      <c r="C44" s="109"/>
      <c r="D44" s="109"/>
      <c r="E44" s="109"/>
      <c r="F44" s="109"/>
      <c r="G44" s="109"/>
      <c r="H44" s="109"/>
      <c r="I44" s="109"/>
      <c r="J44" s="109"/>
      <c r="K44" s="190"/>
    </row>
    <row r="45" spans="1:11" s="6" customFormat="1" ht="8.1" customHeight="1" thickTop="1" x14ac:dyDescent="0.2">
      <c r="A45" s="10"/>
      <c r="B45" s="34"/>
      <c r="C45" s="99"/>
      <c r="D45" s="99"/>
      <c r="E45" s="99"/>
      <c r="F45" s="99"/>
      <c r="G45" s="99"/>
      <c r="H45" s="99"/>
      <c r="I45" s="99"/>
      <c r="J45" s="99"/>
      <c r="K45" s="179"/>
    </row>
    <row r="46" spans="1:11" s="6" customFormat="1" ht="19.5" thickBot="1" x14ac:dyDescent="0.25">
      <c r="A46" s="20" t="s">
        <v>30</v>
      </c>
      <c r="B46" s="46">
        <f>B17+B37</f>
        <v>175</v>
      </c>
      <c r="C46" s="110">
        <f>C17+C37</f>
        <v>123</v>
      </c>
      <c r="D46" s="110">
        <f t="shared" ref="D46:K46" si="19">D17+D37</f>
        <v>133</v>
      </c>
      <c r="E46" s="110">
        <f t="shared" si="19"/>
        <v>140</v>
      </c>
      <c r="F46" s="110">
        <f t="shared" si="19"/>
        <v>149</v>
      </c>
      <c r="G46" s="110">
        <f t="shared" si="19"/>
        <v>158</v>
      </c>
      <c r="H46" s="110">
        <f t="shared" si="19"/>
        <v>167</v>
      </c>
      <c r="I46" s="110">
        <f t="shared" si="19"/>
        <v>184</v>
      </c>
      <c r="J46" s="110">
        <f t="shared" si="19"/>
        <v>193</v>
      </c>
      <c r="K46" s="191">
        <f t="shared" si="19"/>
        <v>202</v>
      </c>
    </row>
    <row r="47" spans="1:11" s="6" customFormat="1" ht="19.5" thickTop="1" x14ac:dyDescent="0.2">
      <c r="A47" s="21" t="s">
        <v>31</v>
      </c>
      <c r="B47" s="47">
        <f>ROUND(B17*B48,0)</f>
        <v>40</v>
      </c>
      <c r="C47" s="111">
        <f>ROUND(C17*C48,0)</f>
        <v>28</v>
      </c>
      <c r="D47" s="111">
        <f t="shared" ref="D47:K47" si="20">ROUND(D17*D48,0)</f>
        <v>31</v>
      </c>
      <c r="E47" s="111">
        <f t="shared" si="20"/>
        <v>32</v>
      </c>
      <c r="F47" s="111">
        <f t="shared" si="20"/>
        <v>34</v>
      </c>
      <c r="G47" s="111">
        <f t="shared" si="20"/>
        <v>36</v>
      </c>
      <c r="H47" s="111">
        <f t="shared" si="20"/>
        <v>38</v>
      </c>
      <c r="I47" s="111">
        <f t="shared" si="20"/>
        <v>42</v>
      </c>
      <c r="J47" s="111">
        <f t="shared" si="20"/>
        <v>44</v>
      </c>
      <c r="K47" s="192">
        <f t="shared" si="20"/>
        <v>46</v>
      </c>
    </row>
    <row r="48" spans="1:11" s="6" customFormat="1" ht="18.75" x14ac:dyDescent="0.2">
      <c r="A48" s="9" t="s">
        <v>32</v>
      </c>
      <c r="B48" s="48">
        <v>0.5</v>
      </c>
      <c r="C48" s="115">
        <f>$B48</f>
        <v>0.5</v>
      </c>
      <c r="D48" s="115">
        <f t="shared" ref="D48:K48" si="21">$B48</f>
        <v>0.5</v>
      </c>
      <c r="E48" s="115">
        <f t="shared" si="21"/>
        <v>0.5</v>
      </c>
      <c r="F48" s="115">
        <f t="shared" si="21"/>
        <v>0.5</v>
      </c>
      <c r="G48" s="115">
        <f t="shared" si="21"/>
        <v>0.5</v>
      </c>
      <c r="H48" s="115">
        <f t="shared" si="21"/>
        <v>0.5</v>
      </c>
      <c r="I48" s="115">
        <f t="shared" si="21"/>
        <v>0.5</v>
      </c>
      <c r="J48" s="115">
        <f t="shared" si="21"/>
        <v>0.5</v>
      </c>
      <c r="K48" s="193">
        <f t="shared" si="21"/>
        <v>0.5</v>
      </c>
    </row>
    <row r="49" spans="1:11" s="6" customFormat="1" ht="18.75" x14ac:dyDescent="0.2">
      <c r="A49" s="12" t="s">
        <v>33</v>
      </c>
      <c r="B49" s="49">
        <f>ROUND(B37*B50,0)</f>
        <v>67</v>
      </c>
      <c r="C49" s="113">
        <f>ROUND(C37*C50,0)</f>
        <v>47</v>
      </c>
      <c r="D49" s="113">
        <f t="shared" ref="D49:K49" si="22">ROUND(D37*D50,0)</f>
        <v>50</v>
      </c>
      <c r="E49" s="113">
        <f t="shared" si="22"/>
        <v>53</v>
      </c>
      <c r="F49" s="113">
        <f t="shared" si="22"/>
        <v>57</v>
      </c>
      <c r="G49" s="113">
        <f t="shared" si="22"/>
        <v>60</v>
      </c>
      <c r="H49" s="113">
        <f t="shared" si="22"/>
        <v>64</v>
      </c>
      <c r="I49" s="113">
        <f t="shared" si="22"/>
        <v>70</v>
      </c>
      <c r="J49" s="113">
        <f t="shared" si="22"/>
        <v>74</v>
      </c>
      <c r="K49" s="194">
        <f t="shared" si="22"/>
        <v>77</v>
      </c>
    </row>
    <row r="50" spans="1:11" s="6" customFormat="1" ht="18.75" x14ac:dyDescent="0.2">
      <c r="A50" s="9" t="s">
        <v>32</v>
      </c>
      <c r="B50" s="48">
        <v>0.7</v>
      </c>
      <c r="C50" s="115">
        <f>$B50</f>
        <v>0.7</v>
      </c>
      <c r="D50" s="115">
        <f t="shared" ref="D50:K50" si="23">$B50</f>
        <v>0.7</v>
      </c>
      <c r="E50" s="115">
        <f t="shared" si="23"/>
        <v>0.7</v>
      </c>
      <c r="F50" s="115">
        <f t="shared" si="23"/>
        <v>0.7</v>
      </c>
      <c r="G50" s="115">
        <f t="shared" si="23"/>
        <v>0.7</v>
      </c>
      <c r="H50" s="115">
        <f t="shared" si="23"/>
        <v>0.7</v>
      </c>
      <c r="I50" s="115">
        <f t="shared" si="23"/>
        <v>0.7</v>
      </c>
      <c r="J50" s="115">
        <f t="shared" si="23"/>
        <v>0.7</v>
      </c>
      <c r="K50" s="193">
        <f t="shared" si="23"/>
        <v>0.7</v>
      </c>
    </row>
    <row r="51" spans="1:11" s="6" customFormat="1" ht="18.75" x14ac:dyDescent="0.2">
      <c r="A51" s="9" t="s">
        <v>34</v>
      </c>
      <c r="B51" s="50">
        <f>B47+B49</f>
        <v>107</v>
      </c>
      <c r="C51" s="114">
        <f>C47+C49</f>
        <v>75</v>
      </c>
      <c r="D51" s="114">
        <f t="shared" ref="D51:K51" si="24">D47+D49</f>
        <v>81</v>
      </c>
      <c r="E51" s="114">
        <f t="shared" si="24"/>
        <v>85</v>
      </c>
      <c r="F51" s="114">
        <f t="shared" si="24"/>
        <v>91</v>
      </c>
      <c r="G51" s="114">
        <f t="shared" si="24"/>
        <v>96</v>
      </c>
      <c r="H51" s="114">
        <f t="shared" si="24"/>
        <v>102</v>
      </c>
      <c r="I51" s="114">
        <f t="shared" si="24"/>
        <v>112</v>
      </c>
      <c r="J51" s="114">
        <f t="shared" si="24"/>
        <v>118</v>
      </c>
      <c r="K51" s="195">
        <f t="shared" si="24"/>
        <v>123</v>
      </c>
    </row>
    <row r="52" spans="1:11" s="6" customFormat="1" ht="19.5" thickBot="1" x14ac:dyDescent="0.25">
      <c r="A52" s="19" t="s">
        <v>32</v>
      </c>
      <c r="B52" s="225">
        <f>B51/B46</f>
        <v>0.61142857142857143</v>
      </c>
      <c r="C52" s="154">
        <f>C51/C46</f>
        <v>0.6097560975609756</v>
      </c>
      <c r="D52" s="154">
        <f t="shared" ref="D52:K52" si="25">D51/D46</f>
        <v>0.60902255639097747</v>
      </c>
      <c r="E52" s="154">
        <f t="shared" si="25"/>
        <v>0.6071428571428571</v>
      </c>
      <c r="F52" s="154">
        <f t="shared" si="25"/>
        <v>0.61073825503355705</v>
      </c>
      <c r="G52" s="154">
        <f t="shared" si="25"/>
        <v>0.60759493670886078</v>
      </c>
      <c r="H52" s="154">
        <f t="shared" si="25"/>
        <v>0.6107784431137725</v>
      </c>
      <c r="I52" s="154">
        <f t="shared" si="25"/>
        <v>0.60869565217391308</v>
      </c>
      <c r="J52" s="154">
        <f t="shared" si="25"/>
        <v>0.6113989637305699</v>
      </c>
      <c r="K52" s="205">
        <f t="shared" si="25"/>
        <v>0.6089108910891089</v>
      </c>
    </row>
    <row r="53" spans="1:11" s="6" customFormat="1" ht="19.5" thickTop="1" x14ac:dyDescent="0.2">
      <c r="A53" s="21" t="s">
        <v>35</v>
      </c>
      <c r="B53" s="66">
        <f>B54*B47</f>
        <v>19000</v>
      </c>
      <c r="C53" s="127">
        <f>C54*C47</f>
        <v>13300</v>
      </c>
      <c r="D53" s="127">
        <f t="shared" ref="D53:K53" si="26">D54*D47</f>
        <v>14725</v>
      </c>
      <c r="E53" s="127">
        <f t="shared" si="26"/>
        <v>15200</v>
      </c>
      <c r="F53" s="127">
        <f t="shared" si="26"/>
        <v>16150</v>
      </c>
      <c r="G53" s="127">
        <f t="shared" si="26"/>
        <v>17100</v>
      </c>
      <c r="H53" s="127">
        <f t="shared" si="26"/>
        <v>18050</v>
      </c>
      <c r="I53" s="127">
        <f t="shared" si="26"/>
        <v>19950</v>
      </c>
      <c r="J53" s="127">
        <f t="shared" si="26"/>
        <v>20900</v>
      </c>
      <c r="K53" s="210">
        <f t="shared" si="26"/>
        <v>21850</v>
      </c>
    </row>
    <row r="54" spans="1:11" s="6" customFormat="1" ht="18.75" x14ac:dyDescent="0.2">
      <c r="A54" s="8" t="s">
        <v>36</v>
      </c>
      <c r="B54" s="37">
        <v>475</v>
      </c>
      <c r="C54" s="116">
        <f>$B54</f>
        <v>475</v>
      </c>
      <c r="D54" s="116">
        <f t="shared" ref="D54:K54" si="27">$B54</f>
        <v>475</v>
      </c>
      <c r="E54" s="116">
        <f t="shared" si="27"/>
        <v>475</v>
      </c>
      <c r="F54" s="116">
        <f t="shared" si="27"/>
        <v>475</v>
      </c>
      <c r="G54" s="116">
        <f t="shared" si="27"/>
        <v>475</v>
      </c>
      <c r="H54" s="116">
        <f t="shared" si="27"/>
        <v>475</v>
      </c>
      <c r="I54" s="116">
        <f t="shared" si="27"/>
        <v>475</v>
      </c>
      <c r="J54" s="116">
        <f t="shared" si="27"/>
        <v>475</v>
      </c>
      <c r="K54" s="182">
        <f t="shared" si="27"/>
        <v>475</v>
      </c>
    </row>
    <row r="55" spans="1:11" ht="18.75" x14ac:dyDescent="0.2">
      <c r="A55" s="12" t="s">
        <v>37</v>
      </c>
      <c r="B55" s="35">
        <f>B56*B49</f>
        <v>60300</v>
      </c>
      <c r="C55" s="100">
        <f>C56*C49</f>
        <v>42300</v>
      </c>
      <c r="D55" s="100">
        <f t="shared" ref="D55:K55" si="28">D56*D49</f>
        <v>45000</v>
      </c>
      <c r="E55" s="100">
        <f t="shared" si="28"/>
        <v>47700</v>
      </c>
      <c r="F55" s="100">
        <f t="shared" si="28"/>
        <v>51300</v>
      </c>
      <c r="G55" s="100">
        <f t="shared" si="28"/>
        <v>54000</v>
      </c>
      <c r="H55" s="100">
        <f t="shared" si="28"/>
        <v>57600</v>
      </c>
      <c r="I55" s="100">
        <f t="shared" si="28"/>
        <v>63000</v>
      </c>
      <c r="J55" s="100">
        <f t="shared" si="28"/>
        <v>66600</v>
      </c>
      <c r="K55" s="180">
        <f t="shared" si="28"/>
        <v>69300</v>
      </c>
    </row>
    <row r="56" spans="1:11" ht="18.75" x14ac:dyDescent="0.2">
      <c r="A56" s="8" t="s">
        <v>36</v>
      </c>
      <c r="B56" s="37">
        <v>900</v>
      </c>
      <c r="C56" s="116">
        <f>$B56</f>
        <v>900</v>
      </c>
      <c r="D56" s="116">
        <f t="shared" ref="D56:K56" si="29">$B56</f>
        <v>900</v>
      </c>
      <c r="E56" s="116">
        <f t="shared" si="29"/>
        <v>900</v>
      </c>
      <c r="F56" s="116">
        <f t="shared" si="29"/>
        <v>900</v>
      </c>
      <c r="G56" s="116">
        <f t="shared" si="29"/>
        <v>900</v>
      </c>
      <c r="H56" s="116">
        <f t="shared" si="29"/>
        <v>900</v>
      </c>
      <c r="I56" s="116">
        <f t="shared" si="29"/>
        <v>900</v>
      </c>
      <c r="J56" s="116">
        <f t="shared" si="29"/>
        <v>900</v>
      </c>
      <c r="K56" s="182">
        <f t="shared" si="29"/>
        <v>900</v>
      </c>
    </row>
    <row r="57" spans="1:11" ht="18.75" customHeight="1" x14ac:dyDescent="0.2">
      <c r="A57" s="9" t="s">
        <v>38</v>
      </c>
      <c r="B57" s="35">
        <f>B53+B55</f>
        <v>79300</v>
      </c>
      <c r="C57" s="100">
        <f>C53+C55</f>
        <v>55600</v>
      </c>
      <c r="D57" s="100">
        <f t="shared" ref="D57:K57" si="30">D53+D55</f>
        <v>59725</v>
      </c>
      <c r="E57" s="100">
        <f t="shared" si="30"/>
        <v>62900</v>
      </c>
      <c r="F57" s="100">
        <f t="shared" si="30"/>
        <v>67450</v>
      </c>
      <c r="G57" s="100">
        <f t="shared" si="30"/>
        <v>71100</v>
      </c>
      <c r="H57" s="100">
        <f t="shared" si="30"/>
        <v>75650</v>
      </c>
      <c r="I57" s="100">
        <f t="shared" si="30"/>
        <v>82950</v>
      </c>
      <c r="J57" s="100">
        <f t="shared" si="30"/>
        <v>87500</v>
      </c>
      <c r="K57" s="180">
        <f t="shared" si="30"/>
        <v>91150</v>
      </c>
    </row>
    <row r="58" spans="1:11" s="5" customFormat="1" ht="18.75" x14ac:dyDescent="0.2">
      <c r="A58" s="8" t="s">
        <v>36</v>
      </c>
      <c r="B58" s="52">
        <f>B57/B51</f>
        <v>741.12149532710282</v>
      </c>
      <c r="C58" s="116">
        <f>C57/C51</f>
        <v>741.33333333333337</v>
      </c>
      <c r="D58" s="116">
        <f t="shared" ref="D58:K58" si="31">D57/D51</f>
        <v>737.34567901234573</v>
      </c>
      <c r="E58" s="116">
        <f t="shared" si="31"/>
        <v>740</v>
      </c>
      <c r="F58" s="116">
        <f t="shared" si="31"/>
        <v>741.20879120879124</v>
      </c>
      <c r="G58" s="116">
        <f t="shared" si="31"/>
        <v>740.625</v>
      </c>
      <c r="H58" s="116">
        <f t="shared" si="31"/>
        <v>741.66666666666663</v>
      </c>
      <c r="I58" s="116">
        <f t="shared" si="31"/>
        <v>740.625</v>
      </c>
      <c r="J58" s="116">
        <f t="shared" si="31"/>
        <v>741.52542372881351</v>
      </c>
      <c r="K58" s="182">
        <f t="shared" si="31"/>
        <v>741.05691056910564</v>
      </c>
    </row>
    <row r="59" spans="1:11" s="5" customFormat="1" ht="19.5" thickBot="1" x14ac:dyDescent="0.25">
      <c r="A59" s="17" t="s">
        <v>39</v>
      </c>
      <c r="B59" s="53">
        <f>B57/B46</f>
        <v>453.14285714285717</v>
      </c>
      <c r="C59" s="117">
        <f>C57/C46</f>
        <v>452.03252032520328</v>
      </c>
      <c r="D59" s="117">
        <f t="shared" ref="D59:K59" si="32">D57/D46</f>
        <v>449.06015037593983</v>
      </c>
      <c r="E59" s="117">
        <f t="shared" si="32"/>
        <v>449.28571428571428</v>
      </c>
      <c r="F59" s="117">
        <f t="shared" si="32"/>
        <v>452.68456375838929</v>
      </c>
      <c r="G59" s="117">
        <f t="shared" si="32"/>
        <v>450</v>
      </c>
      <c r="H59" s="117">
        <f t="shared" si="32"/>
        <v>452.99401197604789</v>
      </c>
      <c r="I59" s="117">
        <f t="shared" si="32"/>
        <v>450.81521739130437</v>
      </c>
      <c r="J59" s="117">
        <f t="shared" si="32"/>
        <v>453.36787564766837</v>
      </c>
      <c r="K59" s="196">
        <f t="shared" si="32"/>
        <v>451.23762376237624</v>
      </c>
    </row>
    <row r="60" spans="1:11" ht="19.5" thickTop="1" x14ac:dyDescent="0.2">
      <c r="A60" s="9" t="s">
        <v>40</v>
      </c>
      <c r="B60" s="37">
        <v>300</v>
      </c>
      <c r="C60" s="153">
        <f>ROUND($B60*C$4,0)</f>
        <v>210</v>
      </c>
      <c r="D60" s="153">
        <f t="shared" ref="D60:K60" si="33">ROUND($B60*D$4,0)</f>
        <v>225</v>
      </c>
      <c r="E60" s="153">
        <f t="shared" si="33"/>
        <v>240</v>
      </c>
      <c r="F60" s="153">
        <f t="shared" si="33"/>
        <v>255</v>
      </c>
      <c r="G60" s="153">
        <f t="shared" si="33"/>
        <v>270</v>
      </c>
      <c r="H60" s="153">
        <f t="shared" si="33"/>
        <v>285</v>
      </c>
      <c r="I60" s="153">
        <f t="shared" si="33"/>
        <v>315</v>
      </c>
      <c r="J60" s="153">
        <f t="shared" si="33"/>
        <v>330</v>
      </c>
      <c r="K60" s="197">
        <f t="shared" si="33"/>
        <v>345</v>
      </c>
    </row>
    <row r="61" spans="1:11" ht="15.75" x14ac:dyDescent="0.2">
      <c r="A61" s="8" t="s">
        <v>41</v>
      </c>
      <c r="B61" s="54"/>
      <c r="C61" s="118"/>
      <c r="D61" s="118"/>
      <c r="E61" s="118"/>
      <c r="F61" s="118"/>
      <c r="G61" s="118"/>
      <c r="H61" s="118"/>
      <c r="I61" s="118"/>
      <c r="J61" s="118"/>
      <c r="K61" s="198"/>
    </row>
    <row r="62" spans="1:11" ht="19.5" thickBot="1" x14ac:dyDescent="0.25">
      <c r="A62" s="17" t="s">
        <v>42</v>
      </c>
      <c r="B62" s="55">
        <f t="shared" ref="B62:K62" si="34">B60/B46</f>
        <v>1.7142857142857142</v>
      </c>
      <c r="C62" s="119">
        <f t="shared" si="34"/>
        <v>1.7073170731707317</v>
      </c>
      <c r="D62" s="119">
        <f t="shared" si="34"/>
        <v>1.6917293233082706</v>
      </c>
      <c r="E62" s="119">
        <f t="shared" si="34"/>
        <v>1.7142857142857142</v>
      </c>
      <c r="F62" s="119">
        <f t="shared" si="34"/>
        <v>1.7114093959731544</v>
      </c>
      <c r="G62" s="119">
        <f t="shared" si="34"/>
        <v>1.7088607594936709</v>
      </c>
      <c r="H62" s="119">
        <f t="shared" si="34"/>
        <v>1.7065868263473054</v>
      </c>
      <c r="I62" s="119">
        <f t="shared" si="34"/>
        <v>1.7119565217391304</v>
      </c>
      <c r="J62" s="119">
        <f t="shared" si="34"/>
        <v>1.7098445595854923</v>
      </c>
      <c r="K62" s="199">
        <f t="shared" si="34"/>
        <v>1.7079207920792079</v>
      </c>
    </row>
    <row r="63" spans="1:11" ht="8.1" customHeight="1" thickTop="1" x14ac:dyDescent="0.2">
      <c r="A63" s="10"/>
      <c r="B63" s="34"/>
      <c r="C63" s="99"/>
      <c r="D63" s="99"/>
      <c r="E63" s="99"/>
      <c r="F63" s="99"/>
      <c r="G63" s="99"/>
      <c r="H63" s="99"/>
      <c r="I63" s="99"/>
      <c r="J63" s="99"/>
      <c r="K63" s="179"/>
    </row>
    <row r="64" spans="1:11" ht="18.75" x14ac:dyDescent="0.2">
      <c r="A64" s="12" t="s">
        <v>43</v>
      </c>
      <c r="B64" s="49">
        <f t="shared" ref="B64:K64" si="35">ROUND(B65*B17,0)</f>
        <v>32</v>
      </c>
      <c r="C64" s="113">
        <f t="shared" si="35"/>
        <v>22</v>
      </c>
      <c r="D64" s="113">
        <f t="shared" si="35"/>
        <v>24</v>
      </c>
      <c r="E64" s="113">
        <f t="shared" si="35"/>
        <v>26</v>
      </c>
      <c r="F64" s="113">
        <f t="shared" si="35"/>
        <v>27</v>
      </c>
      <c r="G64" s="113">
        <f t="shared" si="35"/>
        <v>29</v>
      </c>
      <c r="H64" s="113">
        <f t="shared" si="35"/>
        <v>30</v>
      </c>
      <c r="I64" s="113">
        <f t="shared" si="35"/>
        <v>34</v>
      </c>
      <c r="J64" s="113">
        <f t="shared" si="35"/>
        <v>35</v>
      </c>
      <c r="K64" s="194">
        <f t="shared" si="35"/>
        <v>37</v>
      </c>
    </row>
    <row r="65" spans="1:11" ht="18.75" x14ac:dyDescent="0.2">
      <c r="A65" s="9" t="s">
        <v>44</v>
      </c>
      <c r="B65" s="48">
        <v>0.4</v>
      </c>
      <c r="C65" s="115">
        <f>$B65</f>
        <v>0.4</v>
      </c>
      <c r="D65" s="115">
        <f t="shared" ref="D65:K65" si="36">$B65</f>
        <v>0.4</v>
      </c>
      <c r="E65" s="115">
        <f t="shared" si="36"/>
        <v>0.4</v>
      </c>
      <c r="F65" s="115">
        <f t="shared" si="36"/>
        <v>0.4</v>
      </c>
      <c r="G65" s="115">
        <f t="shared" si="36"/>
        <v>0.4</v>
      </c>
      <c r="H65" s="115">
        <f t="shared" si="36"/>
        <v>0.4</v>
      </c>
      <c r="I65" s="115">
        <f t="shared" si="36"/>
        <v>0.4</v>
      </c>
      <c r="J65" s="115">
        <f t="shared" si="36"/>
        <v>0.4</v>
      </c>
      <c r="K65" s="193">
        <f t="shared" si="36"/>
        <v>0.4</v>
      </c>
    </row>
    <row r="66" spans="1:11" ht="18.75" x14ac:dyDescent="0.2">
      <c r="A66" s="12" t="s">
        <v>45</v>
      </c>
      <c r="B66" s="49">
        <f t="shared" ref="B66:K66" si="37">ROUND(B67*B37,0)</f>
        <v>57</v>
      </c>
      <c r="C66" s="113">
        <f t="shared" si="37"/>
        <v>40</v>
      </c>
      <c r="D66" s="113">
        <f t="shared" si="37"/>
        <v>43</v>
      </c>
      <c r="E66" s="113">
        <f t="shared" si="37"/>
        <v>46</v>
      </c>
      <c r="F66" s="113">
        <f t="shared" si="37"/>
        <v>49</v>
      </c>
      <c r="G66" s="113">
        <f t="shared" si="37"/>
        <v>52</v>
      </c>
      <c r="H66" s="113">
        <f t="shared" si="37"/>
        <v>55</v>
      </c>
      <c r="I66" s="113">
        <f t="shared" si="37"/>
        <v>60</v>
      </c>
      <c r="J66" s="113">
        <f t="shared" si="37"/>
        <v>63</v>
      </c>
      <c r="K66" s="194">
        <f t="shared" si="37"/>
        <v>66</v>
      </c>
    </row>
    <row r="67" spans="1:11" ht="18.75" x14ac:dyDescent="0.2">
      <c r="A67" s="9" t="s">
        <v>44</v>
      </c>
      <c r="B67" s="48">
        <v>0.6</v>
      </c>
      <c r="C67" s="115">
        <f>$B67</f>
        <v>0.6</v>
      </c>
      <c r="D67" s="115">
        <f t="shared" ref="D67:K67" si="38">$B67</f>
        <v>0.6</v>
      </c>
      <c r="E67" s="115">
        <f t="shared" si="38"/>
        <v>0.6</v>
      </c>
      <c r="F67" s="115">
        <f t="shared" si="38"/>
        <v>0.6</v>
      </c>
      <c r="G67" s="115">
        <f t="shared" si="38"/>
        <v>0.6</v>
      </c>
      <c r="H67" s="115">
        <f t="shared" si="38"/>
        <v>0.6</v>
      </c>
      <c r="I67" s="115">
        <f t="shared" si="38"/>
        <v>0.6</v>
      </c>
      <c r="J67" s="115">
        <f t="shared" si="38"/>
        <v>0.6</v>
      </c>
      <c r="K67" s="193">
        <f t="shared" si="38"/>
        <v>0.6</v>
      </c>
    </row>
    <row r="68" spans="1:11" ht="18.75" x14ac:dyDescent="0.2">
      <c r="A68" s="9" t="s">
        <v>46</v>
      </c>
      <c r="B68" s="50">
        <f>SUM(B64:B66)</f>
        <v>89.4</v>
      </c>
      <c r="C68" s="114">
        <f>SUM(C64:C66)</f>
        <v>62.4</v>
      </c>
      <c r="D68" s="114">
        <f t="shared" ref="D68:K68" si="39">SUM(D64:D66)</f>
        <v>67.400000000000006</v>
      </c>
      <c r="E68" s="114">
        <f t="shared" si="39"/>
        <v>72.400000000000006</v>
      </c>
      <c r="F68" s="114">
        <f t="shared" si="39"/>
        <v>76.400000000000006</v>
      </c>
      <c r="G68" s="114">
        <f t="shared" si="39"/>
        <v>81.400000000000006</v>
      </c>
      <c r="H68" s="114">
        <f t="shared" si="39"/>
        <v>85.4</v>
      </c>
      <c r="I68" s="114">
        <f t="shared" si="39"/>
        <v>94.4</v>
      </c>
      <c r="J68" s="114">
        <f t="shared" si="39"/>
        <v>98.4</v>
      </c>
      <c r="K68" s="195">
        <f t="shared" si="39"/>
        <v>103.4</v>
      </c>
    </row>
    <row r="69" spans="1:11" ht="18.75" x14ac:dyDescent="0.2">
      <c r="A69" s="9" t="s">
        <v>47</v>
      </c>
      <c r="B69" s="56">
        <f t="shared" ref="B69:K69" si="40">B68/B46</f>
        <v>0.5108571428571429</v>
      </c>
      <c r="C69" s="120">
        <f t="shared" si="40"/>
        <v>0.50731707317073171</v>
      </c>
      <c r="D69" s="120">
        <f t="shared" si="40"/>
        <v>0.50676691729323309</v>
      </c>
      <c r="E69" s="120">
        <f t="shared" si="40"/>
        <v>0.51714285714285724</v>
      </c>
      <c r="F69" s="120">
        <f t="shared" si="40"/>
        <v>0.51275167785234899</v>
      </c>
      <c r="G69" s="120">
        <f t="shared" si="40"/>
        <v>0.5151898734177216</v>
      </c>
      <c r="H69" s="120">
        <f t="shared" si="40"/>
        <v>0.51137724550898211</v>
      </c>
      <c r="I69" s="120">
        <f t="shared" si="40"/>
        <v>0.5130434782608696</v>
      </c>
      <c r="J69" s="120">
        <f t="shared" si="40"/>
        <v>0.50984455958549224</v>
      </c>
      <c r="K69" s="200">
        <f t="shared" si="40"/>
        <v>0.51188118811881189</v>
      </c>
    </row>
    <row r="70" spans="1:11" ht="18.75" x14ac:dyDescent="0.2">
      <c r="A70" s="12" t="s">
        <v>48</v>
      </c>
      <c r="B70" s="35">
        <f>B64*B71</f>
        <v>20800</v>
      </c>
      <c r="C70" s="100">
        <f>C64*C71</f>
        <v>14300</v>
      </c>
      <c r="D70" s="100">
        <f t="shared" ref="D70:K70" si="41">D64*D71</f>
        <v>15600</v>
      </c>
      <c r="E70" s="100">
        <f t="shared" si="41"/>
        <v>16900</v>
      </c>
      <c r="F70" s="100">
        <f t="shared" si="41"/>
        <v>17550</v>
      </c>
      <c r="G70" s="100">
        <f t="shared" si="41"/>
        <v>18850</v>
      </c>
      <c r="H70" s="100">
        <f t="shared" si="41"/>
        <v>19500</v>
      </c>
      <c r="I70" s="100">
        <f t="shared" si="41"/>
        <v>22100</v>
      </c>
      <c r="J70" s="100">
        <f t="shared" si="41"/>
        <v>22750</v>
      </c>
      <c r="K70" s="180">
        <f t="shared" si="41"/>
        <v>24050</v>
      </c>
    </row>
    <row r="71" spans="1:11" ht="18.75" x14ac:dyDescent="0.2">
      <c r="A71" s="8" t="s">
        <v>49</v>
      </c>
      <c r="B71" s="37">
        <v>650</v>
      </c>
      <c r="C71" s="116">
        <f>$B71</f>
        <v>650</v>
      </c>
      <c r="D71" s="116">
        <f t="shared" ref="D71:K71" si="42">$B71</f>
        <v>650</v>
      </c>
      <c r="E71" s="116">
        <f t="shared" si="42"/>
        <v>650</v>
      </c>
      <c r="F71" s="116">
        <f t="shared" si="42"/>
        <v>650</v>
      </c>
      <c r="G71" s="116">
        <f t="shared" si="42"/>
        <v>650</v>
      </c>
      <c r="H71" s="116">
        <f t="shared" si="42"/>
        <v>650</v>
      </c>
      <c r="I71" s="116">
        <f t="shared" si="42"/>
        <v>650</v>
      </c>
      <c r="J71" s="116">
        <f t="shared" si="42"/>
        <v>650</v>
      </c>
      <c r="K71" s="182">
        <f t="shared" si="42"/>
        <v>650</v>
      </c>
    </row>
    <row r="72" spans="1:11" ht="18.75" x14ac:dyDescent="0.2">
      <c r="A72" s="12" t="s">
        <v>50</v>
      </c>
      <c r="B72" s="35">
        <f>B66*B73</f>
        <v>42750</v>
      </c>
      <c r="C72" s="100">
        <f>C66*C73</f>
        <v>30000</v>
      </c>
      <c r="D72" s="100">
        <f t="shared" ref="D72:K72" si="43">D66*D73</f>
        <v>32250</v>
      </c>
      <c r="E72" s="100">
        <f t="shared" si="43"/>
        <v>34500</v>
      </c>
      <c r="F72" s="100">
        <f t="shared" si="43"/>
        <v>36750</v>
      </c>
      <c r="G72" s="100">
        <f t="shared" si="43"/>
        <v>39000</v>
      </c>
      <c r="H72" s="100">
        <f t="shared" si="43"/>
        <v>41250</v>
      </c>
      <c r="I72" s="100">
        <f t="shared" si="43"/>
        <v>45000</v>
      </c>
      <c r="J72" s="100">
        <f t="shared" si="43"/>
        <v>47250</v>
      </c>
      <c r="K72" s="180">
        <f t="shared" si="43"/>
        <v>49500</v>
      </c>
    </row>
    <row r="73" spans="1:11" ht="18.75" x14ac:dyDescent="0.2">
      <c r="A73" s="8" t="s">
        <v>49</v>
      </c>
      <c r="B73" s="37">
        <v>750</v>
      </c>
      <c r="C73" s="116">
        <f>$B73</f>
        <v>750</v>
      </c>
      <c r="D73" s="116">
        <f t="shared" ref="D73:K73" si="44">$B73</f>
        <v>750</v>
      </c>
      <c r="E73" s="116">
        <f t="shared" si="44"/>
        <v>750</v>
      </c>
      <c r="F73" s="116">
        <f t="shared" si="44"/>
        <v>750</v>
      </c>
      <c r="G73" s="116">
        <f t="shared" si="44"/>
        <v>750</v>
      </c>
      <c r="H73" s="116">
        <f t="shared" si="44"/>
        <v>750</v>
      </c>
      <c r="I73" s="116">
        <f t="shared" si="44"/>
        <v>750</v>
      </c>
      <c r="J73" s="116">
        <f t="shared" si="44"/>
        <v>750</v>
      </c>
      <c r="K73" s="182">
        <f t="shared" si="44"/>
        <v>750</v>
      </c>
    </row>
    <row r="74" spans="1:11" ht="18.75" x14ac:dyDescent="0.2">
      <c r="A74" s="12" t="s">
        <v>51</v>
      </c>
      <c r="B74" s="35">
        <f>B70+B72</f>
        <v>63550</v>
      </c>
      <c r="C74" s="100">
        <f>C70+C72</f>
        <v>44300</v>
      </c>
      <c r="D74" s="100">
        <f t="shared" ref="D74:K74" si="45">D70+D72</f>
        <v>47850</v>
      </c>
      <c r="E74" s="100">
        <f t="shared" si="45"/>
        <v>51400</v>
      </c>
      <c r="F74" s="100">
        <f t="shared" si="45"/>
        <v>54300</v>
      </c>
      <c r="G74" s="100">
        <f t="shared" si="45"/>
        <v>57850</v>
      </c>
      <c r="H74" s="100">
        <f t="shared" si="45"/>
        <v>60750</v>
      </c>
      <c r="I74" s="100">
        <f t="shared" si="45"/>
        <v>67100</v>
      </c>
      <c r="J74" s="100">
        <f t="shared" si="45"/>
        <v>70000</v>
      </c>
      <c r="K74" s="180">
        <f t="shared" si="45"/>
        <v>73550</v>
      </c>
    </row>
    <row r="75" spans="1:11" ht="18.75" x14ac:dyDescent="0.2">
      <c r="A75" s="8" t="s">
        <v>49</v>
      </c>
      <c r="B75" s="39">
        <f>B74/B68</f>
        <v>710.85011185682322</v>
      </c>
      <c r="C75" s="104">
        <f>C74/C68</f>
        <v>709.93589743589746</v>
      </c>
      <c r="D75" s="104">
        <f t="shared" ref="D75:K75" si="46">D74/D68</f>
        <v>709.940652818991</v>
      </c>
      <c r="E75" s="104">
        <f t="shared" si="46"/>
        <v>709.94475138121538</v>
      </c>
      <c r="F75" s="104">
        <f t="shared" si="46"/>
        <v>710.73298429319368</v>
      </c>
      <c r="G75" s="104">
        <f t="shared" si="46"/>
        <v>710.68796068796064</v>
      </c>
      <c r="H75" s="104">
        <f t="shared" si="46"/>
        <v>711.35831381733021</v>
      </c>
      <c r="I75" s="104">
        <f t="shared" si="46"/>
        <v>710.80508474576266</v>
      </c>
      <c r="J75" s="104">
        <f t="shared" si="46"/>
        <v>711.3821138211382</v>
      </c>
      <c r="K75" s="185">
        <f t="shared" si="46"/>
        <v>711.31528046421658</v>
      </c>
    </row>
    <row r="76" spans="1:11" ht="19.5" thickBot="1" x14ac:dyDescent="0.25">
      <c r="A76" s="17" t="s">
        <v>52</v>
      </c>
      <c r="B76" s="55">
        <f t="shared" ref="B76:K76" si="47">B74/B46</f>
        <v>363.14285714285717</v>
      </c>
      <c r="C76" s="119">
        <f t="shared" si="47"/>
        <v>360.16260162601628</v>
      </c>
      <c r="D76" s="119">
        <f t="shared" si="47"/>
        <v>359.77443609022555</v>
      </c>
      <c r="E76" s="119">
        <f t="shared" si="47"/>
        <v>367.14285714285717</v>
      </c>
      <c r="F76" s="119">
        <f t="shared" si="47"/>
        <v>364.42953020134229</v>
      </c>
      <c r="G76" s="119">
        <f t="shared" si="47"/>
        <v>366.13924050632909</v>
      </c>
      <c r="H76" s="119">
        <f t="shared" si="47"/>
        <v>363.77245508982037</v>
      </c>
      <c r="I76" s="119">
        <f t="shared" si="47"/>
        <v>364.67391304347825</v>
      </c>
      <c r="J76" s="119">
        <f t="shared" si="47"/>
        <v>362.6943005181347</v>
      </c>
      <c r="K76" s="199">
        <f t="shared" si="47"/>
        <v>364.10891089108912</v>
      </c>
    </row>
    <row r="77" spans="1:11" ht="8.1" customHeight="1" thickTop="1" x14ac:dyDescent="0.2">
      <c r="A77" s="10"/>
      <c r="B77" s="34"/>
      <c r="C77" s="99"/>
      <c r="D77" s="99"/>
      <c r="E77" s="99"/>
      <c r="F77" s="99"/>
      <c r="G77" s="99"/>
      <c r="H77" s="99"/>
      <c r="I77" s="99"/>
      <c r="J77" s="99"/>
      <c r="K77" s="179"/>
    </row>
    <row r="78" spans="1:11" ht="18.75" x14ac:dyDescent="0.2">
      <c r="A78" s="9" t="s">
        <v>53</v>
      </c>
      <c r="B78" s="35">
        <f t="shared" ref="B78:K78" si="48">B46*B79</f>
        <v>39375</v>
      </c>
      <c r="C78" s="100">
        <f t="shared" si="48"/>
        <v>27675</v>
      </c>
      <c r="D78" s="100">
        <f t="shared" si="48"/>
        <v>29925</v>
      </c>
      <c r="E78" s="100">
        <f t="shared" si="48"/>
        <v>31500</v>
      </c>
      <c r="F78" s="100">
        <f t="shared" si="48"/>
        <v>33525</v>
      </c>
      <c r="G78" s="100">
        <f t="shared" si="48"/>
        <v>35550</v>
      </c>
      <c r="H78" s="100">
        <f t="shared" si="48"/>
        <v>37575</v>
      </c>
      <c r="I78" s="100">
        <f t="shared" si="48"/>
        <v>41400</v>
      </c>
      <c r="J78" s="100">
        <f t="shared" si="48"/>
        <v>43425</v>
      </c>
      <c r="K78" s="180">
        <f t="shared" si="48"/>
        <v>45450</v>
      </c>
    </row>
    <row r="79" spans="1:11" ht="18.75" x14ac:dyDescent="0.2">
      <c r="A79" s="9" t="s">
        <v>54</v>
      </c>
      <c r="B79" s="37">
        <v>225</v>
      </c>
      <c r="C79" s="116">
        <f>$B79</f>
        <v>225</v>
      </c>
      <c r="D79" s="116">
        <f t="shared" ref="D79:K79" si="49">$B79</f>
        <v>225</v>
      </c>
      <c r="E79" s="116">
        <f t="shared" si="49"/>
        <v>225</v>
      </c>
      <c r="F79" s="116">
        <f t="shared" si="49"/>
        <v>225</v>
      </c>
      <c r="G79" s="116">
        <f t="shared" si="49"/>
        <v>225</v>
      </c>
      <c r="H79" s="116">
        <f t="shared" si="49"/>
        <v>225</v>
      </c>
      <c r="I79" s="116">
        <f t="shared" si="49"/>
        <v>225</v>
      </c>
      <c r="J79" s="116">
        <f t="shared" si="49"/>
        <v>225</v>
      </c>
      <c r="K79" s="182">
        <f t="shared" si="49"/>
        <v>225</v>
      </c>
    </row>
    <row r="80" spans="1:11" ht="8.1" customHeight="1" thickBot="1" x14ac:dyDescent="0.25">
      <c r="A80" s="22"/>
      <c r="B80" s="45"/>
      <c r="C80" s="109"/>
      <c r="D80" s="109"/>
      <c r="E80" s="109"/>
      <c r="F80" s="109"/>
      <c r="G80" s="109"/>
      <c r="H80" s="109"/>
      <c r="I80" s="109"/>
      <c r="J80" s="109"/>
      <c r="K80" s="190"/>
    </row>
    <row r="81" spans="1:11" s="300" customFormat="1" ht="21" thickTop="1" x14ac:dyDescent="0.2">
      <c r="A81" s="323" t="s">
        <v>55</v>
      </c>
      <c r="B81" s="222">
        <f t="shared" ref="B81:K81" si="50">B57+B60+B74+B78</f>
        <v>182525</v>
      </c>
      <c r="C81" s="223">
        <f t="shared" si="50"/>
        <v>127785</v>
      </c>
      <c r="D81" s="223">
        <f t="shared" si="50"/>
        <v>137725</v>
      </c>
      <c r="E81" s="223">
        <f t="shared" si="50"/>
        <v>146040</v>
      </c>
      <c r="F81" s="223">
        <f t="shared" si="50"/>
        <v>155530</v>
      </c>
      <c r="G81" s="223">
        <f t="shared" si="50"/>
        <v>164770</v>
      </c>
      <c r="H81" s="223">
        <f t="shared" si="50"/>
        <v>174260</v>
      </c>
      <c r="I81" s="223">
        <f t="shared" si="50"/>
        <v>191765</v>
      </c>
      <c r="J81" s="223">
        <f t="shared" si="50"/>
        <v>201255</v>
      </c>
      <c r="K81" s="224">
        <f t="shared" si="50"/>
        <v>210495</v>
      </c>
    </row>
    <row r="82" spans="1:11" s="300" customFormat="1" ht="21" thickBot="1" x14ac:dyDescent="0.25">
      <c r="A82" s="324" t="s">
        <v>52</v>
      </c>
      <c r="B82" s="325">
        <f t="shared" ref="B82:K82" si="51">B81/B46</f>
        <v>1043</v>
      </c>
      <c r="C82" s="326">
        <f t="shared" si="51"/>
        <v>1038.9024390243903</v>
      </c>
      <c r="D82" s="326">
        <f t="shared" si="51"/>
        <v>1035.5263157894738</v>
      </c>
      <c r="E82" s="326">
        <f t="shared" si="51"/>
        <v>1043.1428571428571</v>
      </c>
      <c r="F82" s="326">
        <f t="shared" si="51"/>
        <v>1043.8255033557048</v>
      </c>
      <c r="G82" s="326">
        <f t="shared" si="51"/>
        <v>1042.8481012658228</v>
      </c>
      <c r="H82" s="326">
        <f t="shared" si="51"/>
        <v>1043.4730538922156</v>
      </c>
      <c r="I82" s="326">
        <f t="shared" si="51"/>
        <v>1042.2010869565217</v>
      </c>
      <c r="J82" s="326">
        <f t="shared" si="51"/>
        <v>1042.7720207253885</v>
      </c>
      <c r="K82" s="327">
        <f t="shared" si="51"/>
        <v>1042.0544554455446</v>
      </c>
    </row>
    <row r="83" spans="1:11" ht="8.1" customHeight="1" thickTop="1" x14ac:dyDescent="0.2">
      <c r="A83" s="10"/>
      <c r="B83" s="34"/>
      <c r="C83" s="99"/>
      <c r="D83" s="99"/>
      <c r="E83" s="99"/>
      <c r="F83" s="99"/>
      <c r="G83" s="99"/>
      <c r="H83" s="99"/>
      <c r="I83" s="99"/>
      <c r="J83" s="99"/>
      <c r="K83" s="179"/>
    </row>
    <row r="84" spans="1:11" ht="18.75" x14ac:dyDescent="0.2">
      <c r="A84" s="14" t="s">
        <v>56</v>
      </c>
      <c r="B84" s="338">
        <v>12500</v>
      </c>
      <c r="C84" s="108">
        <f>$B84</f>
        <v>12500</v>
      </c>
      <c r="D84" s="108">
        <f t="shared" ref="D84:K84" si="52">$B84</f>
        <v>12500</v>
      </c>
      <c r="E84" s="108">
        <f t="shared" si="52"/>
        <v>12500</v>
      </c>
      <c r="F84" s="108">
        <f t="shared" si="52"/>
        <v>12500</v>
      </c>
      <c r="G84" s="108">
        <f t="shared" si="52"/>
        <v>12500</v>
      </c>
      <c r="H84" s="108">
        <f t="shared" si="52"/>
        <v>12500</v>
      </c>
      <c r="I84" s="108">
        <f t="shared" si="52"/>
        <v>12500</v>
      </c>
      <c r="J84" s="108">
        <f t="shared" si="52"/>
        <v>12500</v>
      </c>
      <c r="K84" s="202">
        <f t="shared" si="52"/>
        <v>12500</v>
      </c>
    </row>
    <row r="85" spans="1:11" ht="18.75" x14ac:dyDescent="0.2">
      <c r="A85" s="15" t="s">
        <v>57</v>
      </c>
      <c r="B85" s="115">
        <f>B84/B57</f>
        <v>0.15762925598991173</v>
      </c>
      <c r="C85" s="115">
        <f>C84/C57</f>
        <v>0.22482014388489208</v>
      </c>
      <c r="D85" s="115">
        <f t="shared" ref="D85:K85" si="53">D84/D57</f>
        <v>0.2092925910422771</v>
      </c>
      <c r="E85" s="115">
        <f t="shared" si="53"/>
        <v>0.1987281399046105</v>
      </c>
      <c r="F85" s="115">
        <f t="shared" si="53"/>
        <v>0.18532246108228317</v>
      </c>
      <c r="G85" s="115">
        <f t="shared" si="53"/>
        <v>0.17580872011251758</v>
      </c>
      <c r="H85" s="115">
        <f t="shared" si="53"/>
        <v>0.16523463317911435</v>
      </c>
      <c r="I85" s="115">
        <f t="shared" si="53"/>
        <v>0.15069318866787221</v>
      </c>
      <c r="J85" s="115">
        <f t="shared" si="53"/>
        <v>0.14285714285714285</v>
      </c>
      <c r="K85" s="193">
        <f t="shared" si="53"/>
        <v>0.13713658804168952</v>
      </c>
    </row>
    <row r="86" spans="1:11" ht="8.1" customHeight="1" thickBot="1" x14ac:dyDescent="0.25">
      <c r="A86" s="17"/>
      <c r="B86" s="60"/>
      <c r="C86" s="123"/>
      <c r="D86" s="123"/>
      <c r="E86" s="123"/>
      <c r="F86" s="123"/>
      <c r="G86" s="123"/>
      <c r="H86" s="123"/>
      <c r="I86" s="123"/>
      <c r="J86" s="123"/>
      <c r="K86" s="203"/>
    </row>
    <row r="87" spans="1:11" ht="19.5" thickTop="1" x14ac:dyDescent="0.2">
      <c r="A87" s="14" t="s">
        <v>58</v>
      </c>
      <c r="B87" s="338">
        <v>50</v>
      </c>
      <c r="C87" s="108">
        <f>$B87</f>
        <v>50</v>
      </c>
      <c r="D87" s="108">
        <f t="shared" ref="D87:K87" si="54">$B87</f>
        <v>50</v>
      </c>
      <c r="E87" s="108">
        <f t="shared" si="54"/>
        <v>50</v>
      </c>
      <c r="F87" s="108">
        <f t="shared" si="54"/>
        <v>50</v>
      </c>
      <c r="G87" s="108">
        <f t="shared" si="54"/>
        <v>50</v>
      </c>
      <c r="H87" s="108">
        <f t="shared" si="54"/>
        <v>50</v>
      </c>
      <c r="I87" s="108">
        <f t="shared" si="54"/>
        <v>50</v>
      </c>
      <c r="J87" s="108">
        <f t="shared" si="54"/>
        <v>50</v>
      </c>
      <c r="K87" s="202">
        <f t="shared" si="54"/>
        <v>50</v>
      </c>
    </row>
    <row r="88" spans="1:11" ht="18.75" x14ac:dyDescent="0.2">
      <c r="A88" s="15" t="s">
        <v>57</v>
      </c>
      <c r="B88" s="339">
        <f>B87/B60</f>
        <v>0.16666666666666666</v>
      </c>
      <c r="C88" s="115">
        <f>$B88</f>
        <v>0.16666666666666666</v>
      </c>
      <c r="D88" s="115">
        <f t="shared" ref="D88:K88" si="55">$B88</f>
        <v>0.16666666666666666</v>
      </c>
      <c r="E88" s="115">
        <f t="shared" si="55"/>
        <v>0.16666666666666666</v>
      </c>
      <c r="F88" s="115">
        <f t="shared" si="55"/>
        <v>0.16666666666666666</v>
      </c>
      <c r="G88" s="115">
        <f t="shared" si="55"/>
        <v>0.16666666666666666</v>
      </c>
      <c r="H88" s="115">
        <f t="shared" si="55"/>
        <v>0.16666666666666666</v>
      </c>
      <c r="I88" s="115">
        <f t="shared" si="55"/>
        <v>0.16666666666666666</v>
      </c>
      <c r="J88" s="115">
        <f t="shared" si="55"/>
        <v>0.16666666666666666</v>
      </c>
      <c r="K88" s="193">
        <f t="shared" si="55"/>
        <v>0.16666666666666666</v>
      </c>
    </row>
    <row r="89" spans="1:11" ht="8.1" customHeight="1" x14ac:dyDescent="0.2">
      <c r="A89" s="15"/>
      <c r="B89" s="59"/>
      <c r="C89" s="158"/>
      <c r="D89" s="158"/>
      <c r="E89" s="158"/>
      <c r="F89" s="158"/>
      <c r="G89" s="158"/>
      <c r="H89" s="158"/>
      <c r="I89" s="158"/>
      <c r="J89" s="158"/>
      <c r="K89" s="204"/>
    </row>
    <row r="90" spans="1:11" ht="18.75" x14ac:dyDescent="0.2">
      <c r="A90" s="14" t="s">
        <v>59</v>
      </c>
      <c r="B90" s="338">
        <v>3750</v>
      </c>
      <c r="C90" s="108">
        <f>$B90</f>
        <v>3750</v>
      </c>
      <c r="D90" s="108">
        <f t="shared" ref="D90:K90" si="56">$B90</f>
        <v>3750</v>
      </c>
      <c r="E90" s="108">
        <f t="shared" si="56"/>
        <v>3750</v>
      </c>
      <c r="F90" s="108">
        <f t="shared" si="56"/>
        <v>3750</v>
      </c>
      <c r="G90" s="108">
        <f t="shared" si="56"/>
        <v>3750</v>
      </c>
      <c r="H90" s="108">
        <f t="shared" si="56"/>
        <v>3750</v>
      </c>
      <c r="I90" s="108">
        <f t="shared" si="56"/>
        <v>3750</v>
      </c>
      <c r="J90" s="108">
        <f t="shared" si="56"/>
        <v>3750</v>
      </c>
      <c r="K90" s="202">
        <f t="shared" si="56"/>
        <v>3750</v>
      </c>
    </row>
    <row r="91" spans="1:11" ht="19.5" thickBot="1" x14ac:dyDescent="0.25">
      <c r="A91" s="17" t="s">
        <v>57</v>
      </c>
      <c r="B91" s="154">
        <f>B90/B74</f>
        <v>5.9008654602675056E-2</v>
      </c>
      <c r="C91" s="154">
        <f>C90/C74</f>
        <v>8.4650112866817159E-2</v>
      </c>
      <c r="D91" s="154">
        <f t="shared" ref="D91:K91" si="57">D90/D74</f>
        <v>7.8369905956112859E-2</v>
      </c>
      <c r="E91" s="154">
        <f t="shared" si="57"/>
        <v>7.2957198443579771E-2</v>
      </c>
      <c r="F91" s="154">
        <f t="shared" si="57"/>
        <v>6.9060773480662987E-2</v>
      </c>
      <c r="G91" s="154">
        <f t="shared" si="57"/>
        <v>6.482281763180639E-2</v>
      </c>
      <c r="H91" s="154">
        <f t="shared" si="57"/>
        <v>6.1728395061728392E-2</v>
      </c>
      <c r="I91" s="154">
        <f t="shared" si="57"/>
        <v>5.5886736214605069E-2</v>
      </c>
      <c r="J91" s="154">
        <f t="shared" si="57"/>
        <v>5.3571428571428568E-2</v>
      </c>
      <c r="K91" s="205">
        <f t="shared" si="57"/>
        <v>5.0985723997280762E-2</v>
      </c>
    </row>
    <row r="92" spans="1:11" ht="8.1" customHeight="1" thickTop="1" x14ac:dyDescent="0.2">
      <c r="A92" s="18"/>
      <c r="B92" s="61"/>
      <c r="C92" s="124"/>
      <c r="D92" s="124"/>
      <c r="E92" s="124"/>
      <c r="F92" s="124"/>
      <c r="G92" s="124"/>
      <c r="H92" s="124"/>
      <c r="I92" s="124"/>
      <c r="J92" s="124"/>
      <c r="K92" s="206"/>
    </row>
    <row r="93" spans="1:11" ht="19.5" thickBot="1" x14ac:dyDescent="0.25">
      <c r="A93" s="17" t="s">
        <v>60</v>
      </c>
      <c r="B93" s="55">
        <v>0</v>
      </c>
      <c r="C93" s="119">
        <f>$B93</f>
        <v>0</v>
      </c>
      <c r="D93" s="119">
        <f t="shared" ref="D93:K93" si="58">$B93</f>
        <v>0</v>
      </c>
      <c r="E93" s="119">
        <f t="shared" si="58"/>
        <v>0</v>
      </c>
      <c r="F93" s="119">
        <f t="shared" si="58"/>
        <v>0</v>
      </c>
      <c r="G93" s="119">
        <f t="shared" si="58"/>
        <v>0</v>
      </c>
      <c r="H93" s="119">
        <f t="shared" si="58"/>
        <v>0</v>
      </c>
      <c r="I93" s="119">
        <f t="shared" si="58"/>
        <v>0</v>
      </c>
      <c r="J93" s="119">
        <f t="shared" si="58"/>
        <v>0</v>
      </c>
      <c r="K93" s="199">
        <f t="shared" si="58"/>
        <v>0</v>
      </c>
    </row>
    <row r="94" spans="1:11" ht="8.1" customHeight="1" thickTop="1" x14ac:dyDescent="0.2">
      <c r="A94" s="10"/>
      <c r="B94" s="34"/>
      <c r="C94" s="99"/>
      <c r="D94" s="99"/>
      <c r="E94" s="99"/>
      <c r="F94" s="99"/>
      <c r="G94" s="99"/>
      <c r="H94" s="99"/>
      <c r="I94" s="99"/>
      <c r="J94" s="99"/>
      <c r="K94" s="179"/>
    </row>
    <row r="95" spans="1:11" ht="18.75" x14ac:dyDescent="0.2">
      <c r="A95" s="12" t="s">
        <v>61</v>
      </c>
      <c r="B95" s="35">
        <f>B81-B84-B87-B90-B93</f>
        <v>166225</v>
      </c>
      <c r="C95" s="100">
        <f>C81-C84-C87-C90-C93</f>
        <v>111485</v>
      </c>
      <c r="D95" s="100">
        <f t="shared" ref="D95:K95" si="59">D81-D84-D87-D90-D93</f>
        <v>121425</v>
      </c>
      <c r="E95" s="100">
        <f t="shared" si="59"/>
        <v>129740</v>
      </c>
      <c r="F95" s="100">
        <f t="shared" si="59"/>
        <v>139230</v>
      </c>
      <c r="G95" s="100">
        <f t="shared" si="59"/>
        <v>148470</v>
      </c>
      <c r="H95" s="100">
        <f t="shared" si="59"/>
        <v>157960</v>
      </c>
      <c r="I95" s="100">
        <f t="shared" si="59"/>
        <v>175465</v>
      </c>
      <c r="J95" s="100">
        <f t="shared" si="59"/>
        <v>184955</v>
      </c>
      <c r="K95" s="180">
        <f t="shared" si="59"/>
        <v>194195</v>
      </c>
    </row>
    <row r="96" spans="1:11" ht="18.75" x14ac:dyDescent="0.2">
      <c r="A96" s="9" t="s">
        <v>62</v>
      </c>
      <c r="B96" s="35">
        <f t="shared" ref="B96:K96" si="60">B95/B46</f>
        <v>949.85714285714289</v>
      </c>
      <c r="C96" s="100">
        <f t="shared" si="60"/>
        <v>906.3821138211382</v>
      </c>
      <c r="D96" s="100">
        <f t="shared" si="60"/>
        <v>912.96992481203006</v>
      </c>
      <c r="E96" s="100">
        <f t="shared" si="60"/>
        <v>926.71428571428567</v>
      </c>
      <c r="F96" s="100">
        <f t="shared" si="60"/>
        <v>934.42953020134223</v>
      </c>
      <c r="G96" s="100">
        <f t="shared" si="60"/>
        <v>939.68354430379748</v>
      </c>
      <c r="H96" s="100">
        <f t="shared" si="60"/>
        <v>945.86826347305384</v>
      </c>
      <c r="I96" s="100">
        <f t="shared" si="60"/>
        <v>953.61413043478262</v>
      </c>
      <c r="J96" s="100">
        <f t="shared" si="60"/>
        <v>958.31606217616581</v>
      </c>
      <c r="K96" s="180">
        <f t="shared" si="60"/>
        <v>961.36138613861385</v>
      </c>
    </row>
    <row r="97" spans="1:11" ht="8.1" customHeight="1" thickBot="1" x14ac:dyDescent="0.25">
      <c r="A97" s="22"/>
      <c r="B97" s="45"/>
      <c r="C97" s="109"/>
      <c r="D97" s="109"/>
      <c r="E97" s="109"/>
      <c r="F97" s="109"/>
      <c r="G97" s="109"/>
      <c r="H97" s="109"/>
      <c r="I97" s="109"/>
      <c r="J97" s="109"/>
      <c r="K97" s="190"/>
    </row>
    <row r="98" spans="1:11" ht="8.1" customHeight="1" thickTop="1" x14ac:dyDescent="0.2">
      <c r="A98" s="10"/>
      <c r="B98" s="34"/>
      <c r="C98" s="99"/>
      <c r="D98" s="99"/>
      <c r="E98" s="99"/>
      <c r="F98" s="99"/>
      <c r="G98" s="99"/>
      <c r="H98" s="99"/>
      <c r="I98" s="99"/>
      <c r="J98" s="99"/>
      <c r="K98" s="179"/>
    </row>
    <row r="99" spans="1:11" ht="18.75" x14ac:dyDescent="0.2">
      <c r="A99" s="24" t="s">
        <v>63</v>
      </c>
      <c r="B99" s="62">
        <f t="shared" ref="B99:K99" si="61">B31+B42+B95</f>
        <v>370325</v>
      </c>
      <c r="C99" s="125">
        <f t="shared" si="61"/>
        <v>254885</v>
      </c>
      <c r="D99" s="125">
        <f t="shared" si="61"/>
        <v>276475</v>
      </c>
      <c r="E99" s="125">
        <f t="shared" si="61"/>
        <v>293140</v>
      </c>
      <c r="F99" s="125">
        <f t="shared" si="61"/>
        <v>313130</v>
      </c>
      <c r="G99" s="125">
        <f t="shared" si="61"/>
        <v>332870</v>
      </c>
      <c r="H99" s="125">
        <f t="shared" si="61"/>
        <v>352860</v>
      </c>
      <c r="I99" s="125">
        <f t="shared" si="61"/>
        <v>390065</v>
      </c>
      <c r="J99" s="125">
        <f t="shared" si="61"/>
        <v>410055</v>
      </c>
      <c r="K99" s="207">
        <f t="shared" si="61"/>
        <v>429795</v>
      </c>
    </row>
    <row r="100" spans="1:11" ht="18.75" x14ac:dyDescent="0.2">
      <c r="A100" s="25" t="s">
        <v>62</v>
      </c>
      <c r="B100" s="62">
        <f>B99/B$46</f>
        <v>2116.1428571428573</v>
      </c>
      <c r="C100" s="125">
        <f>C99/C$46</f>
        <v>2072.2357723577234</v>
      </c>
      <c r="D100" s="125">
        <f t="shared" ref="D100:K100" si="62">D99/D$46</f>
        <v>2078.7593984962405</v>
      </c>
      <c r="E100" s="125">
        <f t="shared" si="62"/>
        <v>2093.8571428571427</v>
      </c>
      <c r="F100" s="125">
        <f t="shared" si="62"/>
        <v>2101.5436241610737</v>
      </c>
      <c r="G100" s="125">
        <f t="shared" si="62"/>
        <v>2106.7721518987341</v>
      </c>
      <c r="H100" s="125">
        <f t="shared" si="62"/>
        <v>2112.934131736527</v>
      </c>
      <c r="I100" s="125">
        <f t="shared" si="62"/>
        <v>2119.9184782608695</v>
      </c>
      <c r="J100" s="125">
        <f t="shared" si="62"/>
        <v>2124.6373056994817</v>
      </c>
      <c r="K100" s="207">
        <f t="shared" si="62"/>
        <v>2127.6980198019801</v>
      </c>
    </row>
    <row r="101" spans="1:11" ht="8.1" customHeight="1" thickBot="1" x14ac:dyDescent="0.25">
      <c r="A101" s="26"/>
      <c r="B101" s="71"/>
      <c r="C101" s="130"/>
      <c r="D101" s="130"/>
      <c r="E101" s="130"/>
      <c r="F101" s="130"/>
      <c r="G101" s="130"/>
      <c r="H101" s="130"/>
      <c r="I101" s="130"/>
      <c r="J101" s="130"/>
      <c r="K101" s="226"/>
    </row>
    <row r="102" spans="1:11" ht="8.1" customHeight="1" thickTop="1" x14ac:dyDescent="0.2">
      <c r="A102" s="10"/>
      <c r="B102" s="34"/>
      <c r="C102" s="99"/>
      <c r="D102" s="99"/>
      <c r="E102" s="99"/>
      <c r="F102" s="99"/>
      <c r="G102" s="99"/>
      <c r="H102" s="99"/>
      <c r="I102" s="99"/>
      <c r="J102" s="99"/>
      <c r="K102" s="179"/>
    </row>
    <row r="103" spans="1:11" ht="18.75" x14ac:dyDescent="0.2">
      <c r="A103" s="7" t="s">
        <v>64</v>
      </c>
      <c r="B103" s="34"/>
      <c r="C103" s="99"/>
      <c r="D103" s="99"/>
      <c r="E103" s="99"/>
      <c r="F103" s="99"/>
      <c r="G103" s="99"/>
      <c r="H103" s="99"/>
      <c r="I103" s="99"/>
      <c r="J103" s="99"/>
      <c r="K103" s="179"/>
    </row>
    <row r="104" spans="1:11" ht="8.1" customHeight="1" x14ac:dyDescent="0.2">
      <c r="A104" s="7"/>
      <c r="B104" s="34"/>
      <c r="C104" s="99"/>
      <c r="D104" s="99"/>
      <c r="E104" s="99"/>
      <c r="F104" s="99"/>
      <c r="G104" s="99"/>
      <c r="H104" s="99"/>
      <c r="I104" s="99"/>
      <c r="J104" s="99"/>
      <c r="K104" s="179"/>
    </row>
    <row r="105" spans="1:11" ht="18.75" x14ac:dyDescent="0.2">
      <c r="A105" s="8" t="s">
        <v>65</v>
      </c>
      <c r="B105" s="35">
        <f t="shared" ref="B105:K105" si="63">B107*B46</f>
        <v>78750</v>
      </c>
      <c r="C105" s="100">
        <f t="shared" si="63"/>
        <v>55350</v>
      </c>
      <c r="D105" s="100">
        <f t="shared" si="63"/>
        <v>59850</v>
      </c>
      <c r="E105" s="100">
        <f t="shared" si="63"/>
        <v>63000</v>
      </c>
      <c r="F105" s="100">
        <f t="shared" si="63"/>
        <v>67050</v>
      </c>
      <c r="G105" s="100">
        <f t="shared" si="63"/>
        <v>71100</v>
      </c>
      <c r="H105" s="100">
        <f t="shared" si="63"/>
        <v>75150</v>
      </c>
      <c r="I105" s="100">
        <f t="shared" si="63"/>
        <v>82800</v>
      </c>
      <c r="J105" s="100">
        <f t="shared" si="63"/>
        <v>86850</v>
      </c>
      <c r="K105" s="180">
        <f t="shared" si="63"/>
        <v>90900</v>
      </c>
    </row>
    <row r="106" spans="1:11" ht="18.75" x14ac:dyDescent="0.2">
      <c r="A106" s="8" t="s">
        <v>6</v>
      </c>
      <c r="B106" s="63">
        <f>B105/B$99</f>
        <v>0.21265104975359481</v>
      </c>
      <c r="C106" s="126">
        <f>C105/C$99</f>
        <v>0.21715675696882908</v>
      </c>
      <c r="D106" s="126">
        <f t="shared" ref="D106:K106" si="64">D105/D$99</f>
        <v>0.21647526901166469</v>
      </c>
      <c r="E106" s="126">
        <f t="shared" si="64"/>
        <v>0.21491437538377567</v>
      </c>
      <c r="F106" s="126">
        <f t="shared" si="64"/>
        <v>0.21412831731229839</v>
      </c>
      <c r="G106" s="126">
        <f t="shared" si="64"/>
        <v>0.21359689969056989</v>
      </c>
      <c r="H106" s="126">
        <f t="shared" si="64"/>
        <v>0.21297398401632375</v>
      </c>
      <c r="I106" s="126">
        <f t="shared" si="64"/>
        <v>0.21227231358876084</v>
      </c>
      <c r="J106" s="126">
        <f t="shared" si="64"/>
        <v>0.21180085598273402</v>
      </c>
      <c r="K106" s="208">
        <f t="shared" si="64"/>
        <v>0.21149617841063764</v>
      </c>
    </row>
    <row r="107" spans="1:11" ht="19.5" thickBot="1" x14ac:dyDescent="0.25">
      <c r="A107" s="17" t="s">
        <v>66</v>
      </c>
      <c r="B107" s="64">
        <v>450</v>
      </c>
      <c r="C107" s="117">
        <f>$B107</f>
        <v>450</v>
      </c>
      <c r="D107" s="117">
        <f t="shared" ref="D107:K107" si="65">$B107</f>
        <v>450</v>
      </c>
      <c r="E107" s="117">
        <f t="shared" si="65"/>
        <v>450</v>
      </c>
      <c r="F107" s="117">
        <f t="shared" si="65"/>
        <v>450</v>
      </c>
      <c r="G107" s="117">
        <f t="shared" si="65"/>
        <v>450</v>
      </c>
      <c r="H107" s="117">
        <f t="shared" si="65"/>
        <v>450</v>
      </c>
      <c r="I107" s="117">
        <f t="shared" si="65"/>
        <v>450</v>
      </c>
      <c r="J107" s="117">
        <f t="shared" si="65"/>
        <v>450</v>
      </c>
      <c r="K107" s="196">
        <f t="shared" si="65"/>
        <v>450</v>
      </c>
    </row>
    <row r="108" spans="1:11" ht="19.5" thickTop="1" x14ac:dyDescent="0.2">
      <c r="A108" s="28" t="s">
        <v>321</v>
      </c>
      <c r="B108" s="35">
        <f>(1500*4.333)+(0.022*(B99-B105-B109-B110-B112-B119-B122-B124-B131-B137-B149-B152-B154-B156-B163-(1500*4.333)))+1000</f>
        <v>10924.275475</v>
      </c>
      <c r="C108" s="160">
        <f>(1500*4.333)+(0.022*(C99-C105-C109-C110-C112-C119-C122-C124-C131-C137-C149-C152-C154-C156-C163-(1500*4.333)))+1000</f>
        <v>9101.0993950000011</v>
      </c>
      <c r="D108" s="160">
        <f t="shared" ref="D108:K108" si="66">(1500*4.333)+(0.022*(D99-D105-D109-D110-D112-D119-D122-D124-D131-D137-D149-D152-D154-D156-D163-(1500*4.333)))+1000</f>
        <v>9438.918525000001</v>
      </c>
      <c r="E108" s="160">
        <f t="shared" si="66"/>
        <v>9707.0281799999993</v>
      </c>
      <c r="F108" s="160">
        <f t="shared" si="66"/>
        <v>10023.296110000001</v>
      </c>
      <c r="G108" s="160">
        <f t="shared" si="66"/>
        <v>10334.512290000001</v>
      </c>
      <c r="H108" s="160">
        <f t="shared" si="66"/>
        <v>10650.780220000001</v>
      </c>
      <c r="I108" s="160">
        <f t="shared" si="66"/>
        <v>11235.491654999998</v>
      </c>
      <c r="J108" s="160">
        <f t="shared" si="66"/>
        <v>11551.759585</v>
      </c>
      <c r="K108" s="209">
        <f t="shared" si="66"/>
        <v>11862.975764999999</v>
      </c>
    </row>
    <row r="109" spans="1:11" ht="18.75" x14ac:dyDescent="0.2">
      <c r="A109" s="12" t="s">
        <v>276</v>
      </c>
      <c r="B109" s="35">
        <f>-B40*150</f>
        <v>-11400</v>
      </c>
      <c r="C109" s="100">
        <f>-C40*150</f>
        <v>-8100</v>
      </c>
      <c r="D109" s="100">
        <f t="shared" ref="D109:K109" si="67">-D40*150</f>
        <v>-8700</v>
      </c>
      <c r="E109" s="100">
        <f t="shared" si="67"/>
        <v>-9150</v>
      </c>
      <c r="F109" s="100">
        <f t="shared" si="67"/>
        <v>-9750</v>
      </c>
      <c r="G109" s="100">
        <f t="shared" si="67"/>
        <v>-10350</v>
      </c>
      <c r="H109" s="100">
        <f t="shared" si="67"/>
        <v>-10950</v>
      </c>
      <c r="I109" s="100">
        <f t="shared" si="67"/>
        <v>-12000</v>
      </c>
      <c r="J109" s="100">
        <f t="shared" si="67"/>
        <v>-12600</v>
      </c>
      <c r="K109" s="180">
        <f t="shared" si="67"/>
        <v>-13200</v>
      </c>
    </row>
    <row r="110" spans="1:11" ht="18.75" x14ac:dyDescent="0.2">
      <c r="A110" s="28" t="s">
        <v>323</v>
      </c>
      <c r="B110" s="35">
        <f>(1000*4.333)+(0.0215*B$99)+(3000/3)</f>
        <v>13294.987499999999</v>
      </c>
      <c r="C110" s="100">
        <f>(1000*4.333)+(0.0215*C$99)+(3000/3)</f>
        <v>10813.0275</v>
      </c>
      <c r="D110" s="100">
        <f t="shared" ref="D110:K110" si="68">(1000*4.333)+(0.0215*D$99)+(3000/3)</f>
        <v>11277.2125</v>
      </c>
      <c r="E110" s="100">
        <f t="shared" si="68"/>
        <v>11635.509999999998</v>
      </c>
      <c r="F110" s="100">
        <f t="shared" si="68"/>
        <v>12065.294999999998</v>
      </c>
      <c r="G110" s="100">
        <f t="shared" si="68"/>
        <v>12489.704999999998</v>
      </c>
      <c r="H110" s="100">
        <f t="shared" si="68"/>
        <v>12919.49</v>
      </c>
      <c r="I110" s="100">
        <f t="shared" si="68"/>
        <v>13719.397499999999</v>
      </c>
      <c r="J110" s="100">
        <f t="shared" si="68"/>
        <v>14149.182499999999</v>
      </c>
      <c r="K110" s="180">
        <f t="shared" si="68"/>
        <v>14573.592499999999</v>
      </c>
    </row>
    <row r="111" spans="1:11" ht="18.75" x14ac:dyDescent="0.2">
      <c r="A111" s="28" t="s">
        <v>324</v>
      </c>
      <c r="B111" s="35">
        <f>(1000*4.333)+(0.035*B42)</f>
        <v>8655.5</v>
      </c>
      <c r="C111" s="100">
        <f>(1000*4.333)+(0.035*C42)</f>
        <v>7381.5</v>
      </c>
      <c r="D111" s="100">
        <f t="shared" ref="D111:K111" si="69">(1000*4.333)+(0.035*D42)</f>
        <v>7609</v>
      </c>
      <c r="E111" s="100">
        <f t="shared" si="69"/>
        <v>7791</v>
      </c>
      <c r="F111" s="100">
        <f t="shared" si="69"/>
        <v>8018.5</v>
      </c>
      <c r="G111" s="100">
        <f t="shared" si="69"/>
        <v>8246</v>
      </c>
      <c r="H111" s="100">
        <f t="shared" si="69"/>
        <v>8473.5</v>
      </c>
      <c r="I111" s="100">
        <f t="shared" si="69"/>
        <v>8883</v>
      </c>
      <c r="J111" s="100">
        <f t="shared" si="69"/>
        <v>9110.5</v>
      </c>
      <c r="K111" s="180">
        <f t="shared" si="69"/>
        <v>9338</v>
      </c>
    </row>
    <row r="112" spans="1:11" ht="18.75" x14ac:dyDescent="0.2">
      <c r="A112" s="28" t="s">
        <v>322</v>
      </c>
      <c r="B112" s="65">
        <v>8333</v>
      </c>
      <c r="C112" s="100">
        <f>$B112</f>
        <v>8333</v>
      </c>
      <c r="D112" s="100">
        <f t="shared" ref="D112:K112" si="70">$B112</f>
        <v>8333</v>
      </c>
      <c r="E112" s="100">
        <f t="shared" si="70"/>
        <v>8333</v>
      </c>
      <c r="F112" s="100">
        <f t="shared" si="70"/>
        <v>8333</v>
      </c>
      <c r="G112" s="100">
        <f t="shared" si="70"/>
        <v>8333</v>
      </c>
      <c r="H112" s="100">
        <f t="shared" si="70"/>
        <v>8333</v>
      </c>
      <c r="I112" s="100">
        <f t="shared" si="70"/>
        <v>8333</v>
      </c>
      <c r="J112" s="100">
        <f t="shared" si="70"/>
        <v>8333</v>
      </c>
      <c r="K112" s="180">
        <f t="shared" si="70"/>
        <v>8333</v>
      </c>
    </row>
    <row r="113" spans="1:11" ht="18.75" x14ac:dyDescent="0.2">
      <c r="A113" s="9" t="s">
        <v>67</v>
      </c>
      <c r="B113" s="35">
        <f>B108+B109+B110+B111+B112</f>
        <v>29807.762974999998</v>
      </c>
      <c r="C113" s="100">
        <f>C108+C109+C110+C112</f>
        <v>20147.126895000001</v>
      </c>
      <c r="D113" s="100">
        <f t="shared" ref="D113:K113" si="71">D108+D109+D110+D112</f>
        <v>20349.131025000002</v>
      </c>
      <c r="E113" s="100">
        <f t="shared" si="71"/>
        <v>20525.538179999996</v>
      </c>
      <c r="F113" s="100">
        <f t="shared" si="71"/>
        <v>20671.591110000001</v>
      </c>
      <c r="G113" s="100">
        <f t="shared" si="71"/>
        <v>20807.217290000001</v>
      </c>
      <c r="H113" s="100">
        <f t="shared" si="71"/>
        <v>20953.270219999999</v>
      </c>
      <c r="I113" s="100">
        <f t="shared" si="71"/>
        <v>21287.889154999997</v>
      </c>
      <c r="J113" s="100">
        <f t="shared" si="71"/>
        <v>21433.942084999999</v>
      </c>
      <c r="K113" s="180">
        <f t="shared" si="71"/>
        <v>21569.568264999998</v>
      </c>
    </row>
    <row r="114" spans="1:11" ht="18.75" x14ac:dyDescent="0.2">
      <c r="A114" s="8" t="s">
        <v>6</v>
      </c>
      <c r="B114" s="51">
        <f>B113/B99</f>
        <v>8.0490820157969351E-2</v>
      </c>
      <c r="C114" s="115">
        <f>C113/C99</f>
        <v>7.9043988053435862E-2</v>
      </c>
      <c r="D114" s="115">
        <f t="shared" ref="D114:K114" si="72">D113/D99</f>
        <v>7.3602065376616344E-2</v>
      </c>
      <c r="E114" s="115">
        <f t="shared" si="72"/>
        <v>7.0019574878897442E-2</v>
      </c>
      <c r="F114" s="115">
        <f t="shared" si="72"/>
        <v>6.601600328936863E-2</v>
      </c>
      <c r="G114" s="115">
        <f t="shared" si="72"/>
        <v>6.2508538738847E-2</v>
      </c>
      <c r="H114" s="115">
        <f t="shared" si="72"/>
        <v>5.9381256645695171E-2</v>
      </c>
      <c r="I114" s="115">
        <f t="shared" si="72"/>
        <v>5.457523529411764E-2</v>
      </c>
      <c r="J114" s="115">
        <f t="shared" si="72"/>
        <v>5.2270895574983843E-2</v>
      </c>
      <c r="K114" s="193">
        <f t="shared" si="72"/>
        <v>5.0185712409404476E-2</v>
      </c>
    </row>
    <row r="115" spans="1:11" ht="19.5" thickBot="1" x14ac:dyDescent="0.25">
      <c r="A115" s="17" t="s">
        <v>66</v>
      </c>
      <c r="B115" s="45">
        <f>B113/B46</f>
        <v>170.33007414285714</v>
      </c>
      <c r="C115" s="109">
        <f>C113/C46</f>
        <v>163.79777963414634</v>
      </c>
      <c r="D115" s="109">
        <f t="shared" ref="D115:K115" si="73">D113/D46</f>
        <v>153.00098515037595</v>
      </c>
      <c r="E115" s="109">
        <f t="shared" si="73"/>
        <v>146.61098699999997</v>
      </c>
      <c r="F115" s="109">
        <f t="shared" si="73"/>
        <v>138.73551080536913</v>
      </c>
      <c r="G115" s="109">
        <f t="shared" si="73"/>
        <v>131.69124867088607</v>
      </c>
      <c r="H115" s="109">
        <f t="shared" si="73"/>
        <v>125.4686839520958</v>
      </c>
      <c r="I115" s="109">
        <f t="shared" si="73"/>
        <v>115.69504975543477</v>
      </c>
      <c r="J115" s="109">
        <f t="shared" si="73"/>
        <v>111.05669474093264</v>
      </c>
      <c r="K115" s="190">
        <f t="shared" si="73"/>
        <v>106.78004091584157</v>
      </c>
    </row>
    <row r="116" spans="1:11" ht="19.5" thickTop="1" x14ac:dyDescent="0.2">
      <c r="A116" s="28" t="s">
        <v>327</v>
      </c>
      <c r="B116" s="35">
        <f>B119*0.4</f>
        <v>8887.8000000000011</v>
      </c>
      <c r="C116" s="35">
        <f t="shared" ref="C116:K116" si="74">C119*0.4</f>
        <v>6117.24</v>
      </c>
      <c r="D116" s="35">
        <f t="shared" si="74"/>
        <v>6635.4000000000005</v>
      </c>
      <c r="E116" s="35">
        <f t="shared" si="74"/>
        <v>7035.36</v>
      </c>
      <c r="F116" s="35">
        <f t="shared" si="74"/>
        <v>7515.12</v>
      </c>
      <c r="G116" s="35">
        <f t="shared" si="74"/>
        <v>7988.880000000001</v>
      </c>
      <c r="H116" s="35">
        <f t="shared" si="74"/>
        <v>8468.64</v>
      </c>
      <c r="I116" s="35">
        <f t="shared" si="74"/>
        <v>9361.56</v>
      </c>
      <c r="J116" s="35">
        <f t="shared" si="74"/>
        <v>9841.32</v>
      </c>
      <c r="K116" s="341">
        <f t="shared" si="74"/>
        <v>10315.080000000002</v>
      </c>
    </row>
    <row r="117" spans="1:11" ht="18.75" x14ac:dyDescent="0.2">
      <c r="A117" s="28" t="s">
        <v>326</v>
      </c>
      <c r="B117" s="35">
        <f>B119*0.35</f>
        <v>7776.8249999999998</v>
      </c>
      <c r="C117" s="35">
        <f t="shared" ref="C117:K117" si="75">C119*0.35</f>
        <v>5352.5849999999991</v>
      </c>
      <c r="D117" s="35">
        <f t="shared" si="75"/>
        <v>5805.9749999999995</v>
      </c>
      <c r="E117" s="35">
        <f t="shared" si="75"/>
        <v>6155.9399999999987</v>
      </c>
      <c r="F117" s="35">
        <f t="shared" si="75"/>
        <v>6575.73</v>
      </c>
      <c r="G117" s="35">
        <f t="shared" si="75"/>
        <v>6990.2699999999995</v>
      </c>
      <c r="H117" s="35">
        <f t="shared" si="75"/>
        <v>7410.0599999999986</v>
      </c>
      <c r="I117" s="35">
        <f t="shared" si="75"/>
        <v>8191.3649999999989</v>
      </c>
      <c r="J117" s="35">
        <f t="shared" si="75"/>
        <v>8611.1549999999988</v>
      </c>
      <c r="K117" s="342">
        <f t="shared" si="75"/>
        <v>9025.6949999999997</v>
      </c>
    </row>
    <row r="118" spans="1:11" ht="18.75" x14ac:dyDescent="0.2">
      <c r="A118" s="28" t="s">
        <v>325</v>
      </c>
      <c r="B118" s="35">
        <f>B119*0.25</f>
        <v>5554.875</v>
      </c>
      <c r="C118" s="35">
        <f t="shared" ref="C118:K118" si="76">C119*0.25</f>
        <v>3823.2749999999996</v>
      </c>
      <c r="D118" s="35">
        <f t="shared" si="76"/>
        <v>4147.125</v>
      </c>
      <c r="E118" s="35">
        <f t="shared" si="76"/>
        <v>4397.0999999999995</v>
      </c>
      <c r="F118" s="35">
        <f t="shared" si="76"/>
        <v>4696.95</v>
      </c>
      <c r="G118" s="35">
        <f t="shared" si="76"/>
        <v>4993.05</v>
      </c>
      <c r="H118" s="35">
        <f t="shared" si="76"/>
        <v>5292.9</v>
      </c>
      <c r="I118" s="35">
        <f t="shared" si="76"/>
        <v>5850.9749999999995</v>
      </c>
      <c r="J118" s="35">
        <f t="shared" si="76"/>
        <v>6150.8249999999998</v>
      </c>
      <c r="K118" s="342">
        <f t="shared" si="76"/>
        <v>6446.9250000000002</v>
      </c>
    </row>
    <row r="119" spans="1:11" ht="18.75" x14ac:dyDescent="0.2">
      <c r="A119" s="8" t="s">
        <v>68</v>
      </c>
      <c r="B119" s="35">
        <f>B120*B99</f>
        <v>22219.5</v>
      </c>
      <c r="C119" s="35">
        <f t="shared" ref="C119:K119" si="77">C120*C99</f>
        <v>15293.099999999999</v>
      </c>
      <c r="D119" s="35">
        <f t="shared" si="77"/>
        <v>16588.5</v>
      </c>
      <c r="E119" s="35">
        <f t="shared" si="77"/>
        <v>17588.399999999998</v>
      </c>
      <c r="F119" s="35">
        <f t="shared" si="77"/>
        <v>18787.8</v>
      </c>
      <c r="G119" s="35">
        <f t="shared" si="77"/>
        <v>19972.2</v>
      </c>
      <c r="H119" s="35">
        <f t="shared" si="77"/>
        <v>21171.599999999999</v>
      </c>
      <c r="I119" s="35">
        <f t="shared" si="77"/>
        <v>23403.899999999998</v>
      </c>
      <c r="J119" s="35">
        <f t="shared" si="77"/>
        <v>24603.3</v>
      </c>
      <c r="K119" s="342">
        <f t="shared" si="77"/>
        <v>25787.7</v>
      </c>
    </row>
    <row r="120" spans="1:11" ht="18.75" x14ac:dyDescent="0.2">
      <c r="A120" s="8" t="s">
        <v>6</v>
      </c>
      <c r="B120" s="340">
        <v>0.06</v>
      </c>
      <c r="C120" s="115">
        <f>$B120</f>
        <v>0.06</v>
      </c>
      <c r="D120" s="115">
        <f t="shared" ref="D120:K120" si="78">$B120</f>
        <v>0.06</v>
      </c>
      <c r="E120" s="115">
        <f t="shared" si="78"/>
        <v>0.06</v>
      </c>
      <c r="F120" s="115">
        <f t="shared" si="78"/>
        <v>0.06</v>
      </c>
      <c r="G120" s="115">
        <f t="shared" si="78"/>
        <v>0.06</v>
      </c>
      <c r="H120" s="115">
        <f t="shared" si="78"/>
        <v>0.06</v>
      </c>
      <c r="I120" s="115">
        <f t="shared" si="78"/>
        <v>0.06</v>
      </c>
      <c r="J120" s="115">
        <f t="shared" si="78"/>
        <v>0.06</v>
      </c>
      <c r="K120" s="193">
        <f t="shared" si="78"/>
        <v>0.06</v>
      </c>
    </row>
    <row r="121" spans="1:11" ht="19.5" thickBot="1" x14ac:dyDescent="0.25">
      <c r="A121" s="230" t="s">
        <v>275</v>
      </c>
      <c r="B121" s="159">
        <f>B119/B95</f>
        <v>0.13367122875620394</v>
      </c>
      <c r="C121" s="159">
        <f t="shared" ref="C121:K121" si="79">C119/C95</f>
        <v>0.1371763017446293</v>
      </c>
      <c r="D121" s="159">
        <f t="shared" si="79"/>
        <v>0.13661519456454602</v>
      </c>
      <c r="E121" s="159">
        <f t="shared" si="79"/>
        <v>0.13556651765068597</v>
      </c>
      <c r="F121" s="159">
        <f t="shared" si="79"/>
        <v>0.1349407455289808</v>
      </c>
      <c r="G121" s="159">
        <f t="shared" si="79"/>
        <v>0.13452010507173168</v>
      </c>
      <c r="H121" s="159">
        <f t="shared" si="79"/>
        <v>0.13403140035452013</v>
      </c>
      <c r="I121" s="159">
        <f t="shared" si="79"/>
        <v>0.13338215598552416</v>
      </c>
      <c r="J121" s="159">
        <f t="shared" si="79"/>
        <v>0.13302316779757237</v>
      </c>
      <c r="K121" s="343">
        <f t="shared" si="79"/>
        <v>0.13279281134941684</v>
      </c>
    </row>
    <row r="122" spans="1:11" ht="19.5" thickTop="1" x14ac:dyDescent="0.2">
      <c r="A122" s="32" t="s">
        <v>70</v>
      </c>
      <c r="B122" s="52">
        <f>B123*B81</f>
        <v>10221.4</v>
      </c>
      <c r="C122" s="116">
        <f>$B122</f>
        <v>10221.4</v>
      </c>
      <c r="D122" s="116">
        <f t="shared" ref="D122:K122" si="80">$B122</f>
        <v>10221.4</v>
      </c>
      <c r="E122" s="116">
        <f t="shared" si="80"/>
        <v>10221.4</v>
      </c>
      <c r="F122" s="116">
        <f t="shared" si="80"/>
        <v>10221.4</v>
      </c>
      <c r="G122" s="116">
        <f t="shared" si="80"/>
        <v>10221.4</v>
      </c>
      <c r="H122" s="116">
        <f t="shared" si="80"/>
        <v>10221.4</v>
      </c>
      <c r="I122" s="116">
        <f t="shared" si="80"/>
        <v>10221.4</v>
      </c>
      <c r="J122" s="116">
        <f t="shared" si="80"/>
        <v>10221.4</v>
      </c>
      <c r="K122" s="228">
        <f t="shared" si="80"/>
        <v>10221.4</v>
      </c>
    </row>
    <row r="123" spans="1:11" ht="19.5" thickBot="1" x14ac:dyDescent="0.25">
      <c r="A123" s="17" t="s">
        <v>69</v>
      </c>
      <c r="B123" s="60">
        <v>5.6000000000000001E-2</v>
      </c>
      <c r="C123" s="154">
        <f>C122/C95</f>
        <v>9.1684083060501409E-2</v>
      </c>
      <c r="D123" s="154">
        <f t="shared" ref="D123:K123" si="81">D122/D95</f>
        <v>8.4178711138562901E-2</v>
      </c>
      <c r="E123" s="154">
        <f t="shared" si="81"/>
        <v>7.8783721288731304E-2</v>
      </c>
      <c r="F123" s="154">
        <f t="shared" si="81"/>
        <v>7.341377576671694E-2</v>
      </c>
      <c r="G123" s="154">
        <f t="shared" si="81"/>
        <v>6.8844884488448846E-2</v>
      </c>
      <c r="H123" s="154">
        <f t="shared" si="81"/>
        <v>6.4708787034692322E-2</v>
      </c>
      <c r="I123" s="154">
        <f t="shared" si="81"/>
        <v>5.8253212891459835E-2</v>
      </c>
      <c r="J123" s="154">
        <f t="shared" si="81"/>
        <v>5.526425346705955E-2</v>
      </c>
      <c r="K123" s="205">
        <f t="shared" si="81"/>
        <v>5.2634722830144955E-2</v>
      </c>
    </row>
    <row r="124" spans="1:11" ht="19.5" thickTop="1" x14ac:dyDescent="0.2">
      <c r="A124" s="32" t="s">
        <v>71</v>
      </c>
      <c r="B124" s="66">
        <f>B125*B$17</f>
        <v>1600</v>
      </c>
      <c r="C124" s="127">
        <f>C125*C$17</f>
        <v>1120</v>
      </c>
      <c r="D124" s="127">
        <f t="shared" ref="D124:K124" si="82">D125*D$17</f>
        <v>1220</v>
      </c>
      <c r="E124" s="127">
        <f t="shared" si="82"/>
        <v>1280</v>
      </c>
      <c r="F124" s="127">
        <f t="shared" si="82"/>
        <v>1360</v>
      </c>
      <c r="G124" s="127">
        <f t="shared" si="82"/>
        <v>1440</v>
      </c>
      <c r="H124" s="127">
        <f t="shared" si="82"/>
        <v>1520</v>
      </c>
      <c r="I124" s="127">
        <f t="shared" si="82"/>
        <v>1680</v>
      </c>
      <c r="J124" s="127">
        <f t="shared" si="82"/>
        <v>1760</v>
      </c>
      <c r="K124" s="210">
        <f t="shared" si="82"/>
        <v>1840</v>
      </c>
    </row>
    <row r="125" spans="1:11" ht="18.75" x14ac:dyDescent="0.2">
      <c r="A125" s="9" t="s">
        <v>72</v>
      </c>
      <c r="B125" s="37">
        <v>20</v>
      </c>
      <c r="C125" s="116">
        <f>$B125</f>
        <v>20</v>
      </c>
      <c r="D125" s="116">
        <f t="shared" ref="D125:K125" si="83">$B125</f>
        <v>20</v>
      </c>
      <c r="E125" s="116">
        <f t="shared" si="83"/>
        <v>20</v>
      </c>
      <c r="F125" s="116">
        <f t="shared" si="83"/>
        <v>20</v>
      </c>
      <c r="G125" s="116">
        <f t="shared" si="83"/>
        <v>20</v>
      </c>
      <c r="H125" s="116">
        <f t="shared" si="83"/>
        <v>20</v>
      </c>
      <c r="I125" s="116">
        <f t="shared" si="83"/>
        <v>20</v>
      </c>
      <c r="J125" s="116">
        <f t="shared" si="83"/>
        <v>20</v>
      </c>
      <c r="K125" s="182">
        <f t="shared" si="83"/>
        <v>20</v>
      </c>
    </row>
    <row r="126" spans="1:11" ht="8.1" customHeight="1" thickBot="1" x14ac:dyDescent="0.25">
      <c r="A126" s="22"/>
      <c r="B126" s="45"/>
      <c r="C126" s="130"/>
      <c r="D126" s="130"/>
      <c r="E126" s="130"/>
      <c r="F126" s="130"/>
      <c r="G126" s="130"/>
      <c r="H126" s="130"/>
      <c r="I126" s="130"/>
      <c r="J126" s="130"/>
      <c r="K126" s="226"/>
    </row>
    <row r="127" spans="1:11" ht="19.5" thickTop="1" x14ac:dyDescent="0.2">
      <c r="A127" s="21" t="s">
        <v>73</v>
      </c>
      <c r="B127" s="66">
        <f>B128*B$17</f>
        <v>1600</v>
      </c>
      <c r="C127" s="127">
        <f>C128*C$17</f>
        <v>1120</v>
      </c>
      <c r="D127" s="127">
        <f t="shared" ref="D127:K127" si="84">D128*D$17</f>
        <v>1220</v>
      </c>
      <c r="E127" s="127">
        <f t="shared" si="84"/>
        <v>1280</v>
      </c>
      <c r="F127" s="127">
        <f t="shared" si="84"/>
        <v>1360</v>
      </c>
      <c r="G127" s="127">
        <f t="shared" si="84"/>
        <v>1440</v>
      </c>
      <c r="H127" s="127">
        <f t="shared" si="84"/>
        <v>1520</v>
      </c>
      <c r="I127" s="127">
        <f t="shared" si="84"/>
        <v>1680</v>
      </c>
      <c r="J127" s="127">
        <f t="shared" si="84"/>
        <v>1760</v>
      </c>
      <c r="K127" s="210">
        <f t="shared" si="84"/>
        <v>1840</v>
      </c>
    </row>
    <row r="128" spans="1:11" ht="18.75" x14ac:dyDescent="0.2">
      <c r="A128" s="9" t="s">
        <v>72</v>
      </c>
      <c r="B128" s="37">
        <v>20</v>
      </c>
      <c r="C128" s="116">
        <f>$B128</f>
        <v>20</v>
      </c>
      <c r="D128" s="116">
        <f t="shared" ref="D128:K128" si="85">$B128</f>
        <v>20</v>
      </c>
      <c r="E128" s="116">
        <f t="shared" si="85"/>
        <v>20</v>
      </c>
      <c r="F128" s="116">
        <f t="shared" si="85"/>
        <v>20</v>
      </c>
      <c r="G128" s="116">
        <f t="shared" si="85"/>
        <v>20</v>
      </c>
      <c r="H128" s="116">
        <f t="shared" si="85"/>
        <v>20</v>
      </c>
      <c r="I128" s="116">
        <f t="shared" si="85"/>
        <v>20</v>
      </c>
      <c r="J128" s="116">
        <f t="shared" si="85"/>
        <v>20</v>
      </c>
      <c r="K128" s="182">
        <f t="shared" si="85"/>
        <v>20</v>
      </c>
    </row>
    <row r="129" spans="1:11" ht="18.75" x14ac:dyDescent="0.2">
      <c r="A129" s="12" t="s">
        <v>74</v>
      </c>
      <c r="B129" s="35">
        <f>B130*B$37</f>
        <v>7125</v>
      </c>
      <c r="C129" s="100">
        <f>C130*C$37</f>
        <v>5025</v>
      </c>
      <c r="D129" s="100">
        <f t="shared" ref="D129:K129" si="86">D130*D$37</f>
        <v>5400</v>
      </c>
      <c r="E129" s="100">
        <f t="shared" si="86"/>
        <v>5700</v>
      </c>
      <c r="F129" s="100">
        <f t="shared" si="86"/>
        <v>6075</v>
      </c>
      <c r="G129" s="100">
        <f t="shared" si="86"/>
        <v>6450</v>
      </c>
      <c r="H129" s="100">
        <f t="shared" si="86"/>
        <v>6825</v>
      </c>
      <c r="I129" s="100">
        <f t="shared" si="86"/>
        <v>7500</v>
      </c>
      <c r="J129" s="100">
        <f t="shared" si="86"/>
        <v>7875</v>
      </c>
      <c r="K129" s="180">
        <f t="shared" si="86"/>
        <v>8250</v>
      </c>
    </row>
    <row r="130" spans="1:11" ht="18.75" x14ac:dyDescent="0.2">
      <c r="A130" s="9" t="s">
        <v>75</v>
      </c>
      <c r="B130" s="37">
        <v>75</v>
      </c>
      <c r="C130" s="116">
        <f>$B130</f>
        <v>75</v>
      </c>
      <c r="D130" s="116">
        <f t="shared" ref="D130:K130" si="87">$B130</f>
        <v>75</v>
      </c>
      <c r="E130" s="116">
        <f t="shared" si="87"/>
        <v>75</v>
      </c>
      <c r="F130" s="116">
        <f t="shared" si="87"/>
        <v>75</v>
      </c>
      <c r="G130" s="116">
        <f t="shared" si="87"/>
        <v>75</v>
      </c>
      <c r="H130" s="116">
        <f t="shared" si="87"/>
        <v>75</v>
      </c>
      <c r="I130" s="116">
        <f t="shared" si="87"/>
        <v>75</v>
      </c>
      <c r="J130" s="116">
        <f t="shared" si="87"/>
        <v>75</v>
      </c>
      <c r="K130" s="182">
        <f t="shared" si="87"/>
        <v>75</v>
      </c>
    </row>
    <row r="131" spans="1:11" ht="18.75" x14ac:dyDescent="0.2">
      <c r="A131" s="12" t="s">
        <v>76</v>
      </c>
      <c r="B131" s="39">
        <f>B127+B129</f>
        <v>8725</v>
      </c>
      <c r="C131" s="104">
        <f>C127+C129</f>
        <v>6145</v>
      </c>
      <c r="D131" s="104">
        <f t="shared" ref="D131:K131" si="88">D127+D129</f>
        <v>6620</v>
      </c>
      <c r="E131" s="104">
        <f t="shared" si="88"/>
        <v>6980</v>
      </c>
      <c r="F131" s="104">
        <f t="shared" si="88"/>
        <v>7435</v>
      </c>
      <c r="G131" s="104">
        <f t="shared" si="88"/>
        <v>7890</v>
      </c>
      <c r="H131" s="104">
        <f t="shared" si="88"/>
        <v>8345</v>
      </c>
      <c r="I131" s="104">
        <f t="shared" si="88"/>
        <v>9180</v>
      </c>
      <c r="J131" s="104">
        <f t="shared" si="88"/>
        <v>9635</v>
      </c>
      <c r="K131" s="185">
        <f t="shared" si="88"/>
        <v>10090</v>
      </c>
    </row>
    <row r="132" spans="1:11" ht="18.75" x14ac:dyDescent="0.2">
      <c r="A132" s="9" t="s">
        <v>62</v>
      </c>
      <c r="B132" s="39">
        <f>B131/B$46</f>
        <v>49.857142857142854</v>
      </c>
      <c r="C132" s="104">
        <f>C131/C$46</f>
        <v>49.959349593495936</v>
      </c>
      <c r="D132" s="104">
        <f t="shared" ref="D132:K132" si="89">D131/D$46</f>
        <v>49.774436090225564</v>
      </c>
      <c r="E132" s="104">
        <f t="shared" si="89"/>
        <v>49.857142857142854</v>
      </c>
      <c r="F132" s="104">
        <f t="shared" si="89"/>
        <v>49.899328859060404</v>
      </c>
      <c r="G132" s="104">
        <f t="shared" si="89"/>
        <v>49.936708860759495</v>
      </c>
      <c r="H132" s="104">
        <f t="shared" si="89"/>
        <v>49.970059880239518</v>
      </c>
      <c r="I132" s="104">
        <f t="shared" si="89"/>
        <v>49.891304347826086</v>
      </c>
      <c r="J132" s="104">
        <f t="shared" si="89"/>
        <v>49.922279792746117</v>
      </c>
      <c r="K132" s="185">
        <f t="shared" si="89"/>
        <v>49.950495049504951</v>
      </c>
    </row>
    <row r="133" spans="1:11" ht="8.1" customHeight="1" thickBot="1" x14ac:dyDescent="0.25">
      <c r="A133" s="22"/>
      <c r="B133" s="45"/>
      <c r="C133" s="109"/>
      <c r="D133" s="109"/>
      <c r="E133" s="109"/>
      <c r="F133" s="109"/>
      <c r="G133" s="109"/>
      <c r="H133" s="109"/>
      <c r="I133" s="109"/>
      <c r="J133" s="109"/>
      <c r="K133" s="190"/>
    </row>
    <row r="134" spans="1:11" ht="19.5" thickTop="1" x14ac:dyDescent="0.2">
      <c r="A134" s="24" t="s">
        <v>77</v>
      </c>
      <c r="B134" s="67">
        <v>1820</v>
      </c>
      <c r="C134" s="116">
        <f>$B134</f>
        <v>1820</v>
      </c>
      <c r="D134" s="116">
        <f t="shared" ref="D134:K136" si="90">$B134</f>
        <v>1820</v>
      </c>
      <c r="E134" s="116">
        <f t="shared" si="90"/>
        <v>1820</v>
      </c>
      <c r="F134" s="116">
        <f t="shared" si="90"/>
        <v>1820</v>
      </c>
      <c r="G134" s="116">
        <f t="shared" si="90"/>
        <v>1820</v>
      </c>
      <c r="H134" s="116">
        <f t="shared" si="90"/>
        <v>1820</v>
      </c>
      <c r="I134" s="116">
        <f t="shared" si="90"/>
        <v>1820</v>
      </c>
      <c r="J134" s="116">
        <f t="shared" si="90"/>
        <v>1820</v>
      </c>
      <c r="K134" s="182">
        <f t="shared" si="90"/>
        <v>1820</v>
      </c>
    </row>
    <row r="135" spans="1:11" ht="18.75" x14ac:dyDescent="0.2">
      <c r="A135" s="16" t="s">
        <v>78</v>
      </c>
      <c r="B135" s="89">
        <v>3640</v>
      </c>
      <c r="C135" s="116">
        <f>$B135</f>
        <v>3640</v>
      </c>
      <c r="D135" s="116">
        <f t="shared" si="90"/>
        <v>3640</v>
      </c>
      <c r="E135" s="116">
        <f t="shared" si="90"/>
        <v>3640</v>
      </c>
      <c r="F135" s="116">
        <f t="shared" si="90"/>
        <v>3640</v>
      </c>
      <c r="G135" s="116">
        <f t="shared" si="90"/>
        <v>3640</v>
      </c>
      <c r="H135" s="116">
        <f t="shared" si="90"/>
        <v>3640</v>
      </c>
      <c r="I135" s="116">
        <f t="shared" si="90"/>
        <v>3640</v>
      </c>
      <c r="J135" s="116">
        <f t="shared" si="90"/>
        <v>3640</v>
      </c>
      <c r="K135" s="182">
        <f t="shared" si="90"/>
        <v>3640</v>
      </c>
    </row>
    <row r="136" spans="1:11" ht="18.75" x14ac:dyDescent="0.2">
      <c r="A136" s="21" t="s">
        <v>305</v>
      </c>
      <c r="B136" s="272">
        <v>0</v>
      </c>
      <c r="C136" s="277">
        <f>$B136</f>
        <v>0</v>
      </c>
      <c r="D136" s="277">
        <f t="shared" si="90"/>
        <v>0</v>
      </c>
      <c r="E136" s="277">
        <f t="shared" si="90"/>
        <v>0</v>
      </c>
      <c r="F136" s="277">
        <f t="shared" si="90"/>
        <v>0</v>
      </c>
      <c r="G136" s="277">
        <f t="shared" si="90"/>
        <v>0</v>
      </c>
      <c r="H136" s="277">
        <f t="shared" si="90"/>
        <v>0</v>
      </c>
      <c r="I136" s="277">
        <f t="shared" si="90"/>
        <v>0</v>
      </c>
      <c r="J136" s="277">
        <f t="shared" si="90"/>
        <v>0</v>
      </c>
      <c r="K136" s="286">
        <f t="shared" si="90"/>
        <v>0</v>
      </c>
    </row>
    <row r="137" spans="1:11" ht="18.75" x14ac:dyDescent="0.2">
      <c r="A137" s="14" t="s">
        <v>79</v>
      </c>
      <c r="B137" s="44">
        <f>SUM(B134:B136)</f>
        <v>5460</v>
      </c>
      <c r="C137" s="108">
        <f>SUM(C134:C136)</f>
        <v>5460</v>
      </c>
      <c r="D137" s="108">
        <f t="shared" ref="D137:K137" si="91">SUM(D134:D136)</f>
        <v>5460</v>
      </c>
      <c r="E137" s="108">
        <f t="shared" si="91"/>
        <v>5460</v>
      </c>
      <c r="F137" s="108">
        <f t="shared" si="91"/>
        <v>5460</v>
      </c>
      <c r="G137" s="108">
        <f t="shared" si="91"/>
        <v>5460</v>
      </c>
      <c r="H137" s="108">
        <f t="shared" si="91"/>
        <v>5460</v>
      </c>
      <c r="I137" s="108">
        <f t="shared" si="91"/>
        <v>5460</v>
      </c>
      <c r="J137" s="108">
        <f t="shared" si="91"/>
        <v>5460</v>
      </c>
      <c r="K137" s="180">
        <f t="shared" si="91"/>
        <v>5460</v>
      </c>
    </row>
    <row r="138" spans="1:11" ht="18.75" x14ac:dyDescent="0.2">
      <c r="A138" s="14" t="s">
        <v>62</v>
      </c>
      <c r="B138" s="44">
        <f>B137/B46</f>
        <v>31.2</v>
      </c>
      <c r="C138" s="100">
        <f>C137/C46</f>
        <v>44.390243902439025</v>
      </c>
      <c r="D138" s="100">
        <f t="shared" ref="D138:K138" si="92">D137/D46</f>
        <v>41.05263157894737</v>
      </c>
      <c r="E138" s="100">
        <f t="shared" si="92"/>
        <v>39</v>
      </c>
      <c r="F138" s="100">
        <f t="shared" si="92"/>
        <v>36.644295302013425</v>
      </c>
      <c r="G138" s="100">
        <f t="shared" si="92"/>
        <v>34.556962025316459</v>
      </c>
      <c r="H138" s="100">
        <f t="shared" si="92"/>
        <v>32.694610778443113</v>
      </c>
      <c r="I138" s="100">
        <f t="shared" si="92"/>
        <v>29.673913043478262</v>
      </c>
      <c r="J138" s="100">
        <f t="shared" si="92"/>
        <v>28.290155440414509</v>
      </c>
      <c r="K138" s="180">
        <f t="shared" si="92"/>
        <v>27.029702970297031</v>
      </c>
    </row>
    <row r="139" spans="1:11" ht="19.5" thickBot="1" x14ac:dyDescent="0.25">
      <c r="A139" s="17" t="s">
        <v>6</v>
      </c>
      <c r="B139" s="68">
        <f>B137/B$99</f>
        <v>1.4743806116249241E-2</v>
      </c>
      <c r="C139" s="128">
        <f>C137/C$99</f>
        <v>2.1421425348686664E-2</v>
      </c>
      <c r="D139" s="128">
        <f t="shared" ref="D139:K139" si="93">D137/D$99</f>
        <v>1.9748621032643097E-2</v>
      </c>
      <c r="E139" s="128">
        <f t="shared" si="93"/>
        <v>1.8625912533260559E-2</v>
      </c>
      <c r="F139" s="128">
        <f t="shared" si="93"/>
        <v>1.7436847315811323E-2</v>
      </c>
      <c r="G139" s="128">
        <f t="shared" si="93"/>
        <v>1.640279989184967E-2</v>
      </c>
      <c r="H139" s="128">
        <f t="shared" si="93"/>
        <v>1.5473558918551266E-2</v>
      </c>
      <c r="I139" s="128">
        <f t="shared" si="93"/>
        <v>1.3997667055490751E-2</v>
      </c>
      <c r="J139" s="128">
        <f t="shared" si="93"/>
        <v>1.331528697369865E-2</v>
      </c>
      <c r="K139" s="211">
        <f t="shared" si="93"/>
        <v>1.2703730848427739E-2</v>
      </c>
    </row>
    <row r="140" spans="1:11" ht="16.5" thickTop="1" x14ac:dyDescent="0.2">
      <c r="A140" s="164" t="s">
        <v>277</v>
      </c>
      <c r="B140" s="165"/>
      <c r="C140" s="166"/>
      <c r="D140" s="166"/>
      <c r="E140" s="166"/>
      <c r="F140" s="166"/>
      <c r="G140" s="166"/>
      <c r="H140" s="166"/>
      <c r="I140" s="166"/>
      <c r="J140" s="166"/>
      <c r="K140" s="212"/>
    </row>
    <row r="141" spans="1:11" ht="18.75" x14ac:dyDescent="0.2">
      <c r="A141" s="167" t="s">
        <v>278</v>
      </c>
      <c r="B141" s="72">
        <f>B105+B113+B119+B137</f>
        <v>136237.26297499999</v>
      </c>
      <c r="C141" s="131">
        <f>C105+C113+C119+C137</f>
        <v>96250.226895</v>
      </c>
      <c r="D141" s="131">
        <f t="shared" ref="D141:K141" si="94">D105+D113+D119+D137</f>
        <v>102247.63102500001</v>
      </c>
      <c r="E141" s="131">
        <f t="shared" si="94"/>
        <v>106573.93818</v>
      </c>
      <c r="F141" s="131">
        <f t="shared" si="94"/>
        <v>111969.39111000001</v>
      </c>
      <c r="G141" s="131">
        <f t="shared" si="94"/>
        <v>117339.41729</v>
      </c>
      <c r="H141" s="131">
        <f t="shared" si="94"/>
        <v>122734.87022000001</v>
      </c>
      <c r="I141" s="131">
        <f t="shared" si="94"/>
        <v>132951.78915500001</v>
      </c>
      <c r="J141" s="131">
        <f t="shared" si="94"/>
        <v>138347.24208500001</v>
      </c>
      <c r="K141" s="213">
        <f t="shared" si="94"/>
        <v>143717.26826499999</v>
      </c>
    </row>
    <row r="142" spans="1:11" ht="15.75" x14ac:dyDescent="0.2">
      <c r="A142" s="167" t="s">
        <v>279</v>
      </c>
      <c r="B142" s="168"/>
      <c r="C142" s="169"/>
      <c r="D142" s="169"/>
      <c r="E142" s="169"/>
      <c r="F142" s="169"/>
      <c r="G142" s="169"/>
      <c r="H142" s="169"/>
      <c r="I142" s="169"/>
      <c r="J142" s="169"/>
      <c r="K142" s="214"/>
    </row>
    <row r="143" spans="1:11" ht="19.5" thickBot="1" x14ac:dyDescent="0.25">
      <c r="A143" s="33" t="s">
        <v>6</v>
      </c>
      <c r="B143" s="170">
        <f>B141/B99</f>
        <v>0.36788567602781336</v>
      </c>
      <c r="C143" s="171">
        <f>C141/C99</f>
        <v>0.37762217037095158</v>
      </c>
      <c r="D143" s="171">
        <f t="shared" ref="D143:K143" si="95">D141/D99</f>
        <v>0.36982595542092417</v>
      </c>
      <c r="E143" s="171">
        <f t="shared" si="95"/>
        <v>0.36355986279593366</v>
      </c>
      <c r="F143" s="171">
        <f t="shared" si="95"/>
        <v>0.3575811679174784</v>
      </c>
      <c r="G143" s="171">
        <f t="shared" si="95"/>
        <v>0.35250823832126654</v>
      </c>
      <c r="H143" s="171">
        <f t="shared" si="95"/>
        <v>0.34782879958057022</v>
      </c>
      <c r="I143" s="171">
        <f t="shared" si="95"/>
        <v>0.34084521593836925</v>
      </c>
      <c r="J143" s="171">
        <f t="shared" si="95"/>
        <v>0.33738703853141655</v>
      </c>
      <c r="K143" s="215">
        <f t="shared" si="95"/>
        <v>0.33438562166846986</v>
      </c>
    </row>
    <row r="144" spans="1:11" ht="19.5" thickTop="1" x14ac:dyDescent="0.2">
      <c r="A144" s="23" t="s">
        <v>80</v>
      </c>
      <c r="B144" s="163">
        <v>65000</v>
      </c>
      <c r="C144" s="127">
        <f>$B144</f>
        <v>65000</v>
      </c>
      <c r="D144" s="127">
        <f t="shared" ref="D144:K144" si="96">$B144</f>
        <v>65000</v>
      </c>
      <c r="E144" s="127">
        <f t="shared" si="96"/>
        <v>65000</v>
      </c>
      <c r="F144" s="127">
        <f t="shared" si="96"/>
        <v>65000</v>
      </c>
      <c r="G144" s="127">
        <f t="shared" si="96"/>
        <v>65000</v>
      </c>
      <c r="H144" s="127">
        <f t="shared" si="96"/>
        <v>65000</v>
      </c>
      <c r="I144" s="127">
        <f t="shared" si="96"/>
        <v>65000</v>
      </c>
      <c r="J144" s="127">
        <f t="shared" si="96"/>
        <v>65000</v>
      </c>
      <c r="K144" s="210">
        <f t="shared" si="96"/>
        <v>65000</v>
      </c>
    </row>
    <row r="145" spans="1:11" ht="18.75" x14ac:dyDescent="0.2">
      <c r="A145" s="9" t="s">
        <v>62</v>
      </c>
      <c r="B145" s="52">
        <f>B144/B46</f>
        <v>371.42857142857144</v>
      </c>
      <c r="C145" s="116">
        <f>C144/C46</f>
        <v>528.45528455284557</v>
      </c>
      <c r="D145" s="116">
        <f t="shared" ref="D145:K145" si="97">D144/D46</f>
        <v>488.72180451127821</v>
      </c>
      <c r="E145" s="116">
        <f t="shared" si="97"/>
        <v>464.28571428571428</v>
      </c>
      <c r="F145" s="116">
        <f t="shared" si="97"/>
        <v>436.24161073825502</v>
      </c>
      <c r="G145" s="116">
        <f t="shared" si="97"/>
        <v>411.39240506329116</v>
      </c>
      <c r="H145" s="116">
        <f t="shared" si="97"/>
        <v>389.22155688622752</v>
      </c>
      <c r="I145" s="116">
        <f t="shared" si="97"/>
        <v>353.26086956521738</v>
      </c>
      <c r="J145" s="116">
        <f t="shared" si="97"/>
        <v>336.78756476683935</v>
      </c>
      <c r="K145" s="182">
        <f t="shared" si="97"/>
        <v>321.78217821782181</v>
      </c>
    </row>
    <row r="146" spans="1:11" ht="18.75" x14ac:dyDescent="0.2">
      <c r="A146" s="8" t="s">
        <v>6</v>
      </c>
      <c r="B146" s="56">
        <f>B144/B$99</f>
        <v>0.17552150138391953</v>
      </c>
      <c r="C146" s="120">
        <f>C144/C$99</f>
        <v>0.25501696843674598</v>
      </c>
      <c r="D146" s="120">
        <f t="shared" ref="D146:K146" si="98">D144/D$99</f>
        <v>0.23510263134098924</v>
      </c>
      <c r="E146" s="120">
        <f t="shared" si="98"/>
        <v>0.2217370539673876</v>
      </c>
      <c r="F146" s="120">
        <f t="shared" si="98"/>
        <v>0.20758151566442054</v>
      </c>
      <c r="G146" s="120">
        <f t="shared" si="98"/>
        <v>0.19527142728392466</v>
      </c>
      <c r="H146" s="120">
        <f t="shared" si="98"/>
        <v>0.18420903474465794</v>
      </c>
      <c r="I146" s="120">
        <f t="shared" si="98"/>
        <v>0.16663889351774705</v>
      </c>
      <c r="J146" s="120">
        <f t="shared" si="98"/>
        <v>0.15851532111546013</v>
      </c>
      <c r="K146" s="200">
        <f t="shared" si="98"/>
        <v>0.15123489105271118</v>
      </c>
    </row>
    <row r="147" spans="1:11" ht="18.75" x14ac:dyDescent="0.2">
      <c r="A147" s="12" t="s">
        <v>81</v>
      </c>
      <c r="B147" s="37">
        <f>-75*B$17</f>
        <v>-6000</v>
      </c>
      <c r="C147" s="100">
        <f>$B147</f>
        <v>-6000</v>
      </c>
      <c r="D147" s="100">
        <f t="shared" ref="D147:K147" si="99">$B147</f>
        <v>-6000</v>
      </c>
      <c r="E147" s="100">
        <f t="shared" si="99"/>
        <v>-6000</v>
      </c>
      <c r="F147" s="100">
        <f t="shared" si="99"/>
        <v>-6000</v>
      </c>
      <c r="G147" s="100">
        <f t="shared" si="99"/>
        <v>-6000</v>
      </c>
      <c r="H147" s="100">
        <f t="shared" si="99"/>
        <v>-6000</v>
      </c>
      <c r="I147" s="100">
        <f t="shared" si="99"/>
        <v>-6000</v>
      </c>
      <c r="J147" s="100">
        <f t="shared" si="99"/>
        <v>-6000</v>
      </c>
      <c r="K147" s="180">
        <f t="shared" si="99"/>
        <v>-6000</v>
      </c>
    </row>
    <row r="148" spans="1:11" ht="18.75" x14ac:dyDescent="0.2">
      <c r="A148" s="12" t="s">
        <v>82</v>
      </c>
      <c r="B148" s="35"/>
      <c r="C148" s="100"/>
      <c r="D148" s="100"/>
      <c r="E148" s="100"/>
      <c r="F148" s="100"/>
      <c r="G148" s="100"/>
      <c r="H148" s="100"/>
      <c r="I148" s="100"/>
      <c r="J148" s="100"/>
      <c r="K148" s="180"/>
    </row>
    <row r="149" spans="1:11" ht="18.75" x14ac:dyDescent="0.2">
      <c r="A149" s="9" t="s">
        <v>83</v>
      </c>
      <c r="B149" s="39">
        <f>B144+B147+B148</f>
        <v>59000</v>
      </c>
      <c r="C149" s="104">
        <f>C144+C147+C148</f>
        <v>59000</v>
      </c>
      <c r="D149" s="104">
        <f t="shared" ref="D149:K149" si="100">D144+D147+D148</f>
        <v>59000</v>
      </c>
      <c r="E149" s="104">
        <f t="shared" si="100"/>
        <v>59000</v>
      </c>
      <c r="F149" s="104">
        <f t="shared" si="100"/>
        <v>59000</v>
      </c>
      <c r="G149" s="104">
        <f t="shared" si="100"/>
        <v>59000</v>
      </c>
      <c r="H149" s="104">
        <f t="shared" si="100"/>
        <v>59000</v>
      </c>
      <c r="I149" s="104">
        <f t="shared" si="100"/>
        <v>59000</v>
      </c>
      <c r="J149" s="104">
        <f t="shared" si="100"/>
        <v>59000</v>
      </c>
      <c r="K149" s="185">
        <f t="shared" si="100"/>
        <v>59000</v>
      </c>
    </row>
    <row r="150" spans="1:11" ht="18.75" x14ac:dyDescent="0.2">
      <c r="A150" s="9" t="s">
        <v>62</v>
      </c>
      <c r="B150" s="39">
        <f>B149/B$46</f>
        <v>337.14285714285717</v>
      </c>
      <c r="C150" s="104">
        <f>C149/C$46</f>
        <v>479.67479674796749</v>
      </c>
      <c r="D150" s="104">
        <f t="shared" ref="D150:K150" si="101">D149/D$46</f>
        <v>443.60902255639098</v>
      </c>
      <c r="E150" s="104">
        <f t="shared" si="101"/>
        <v>421.42857142857144</v>
      </c>
      <c r="F150" s="104">
        <f t="shared" si="101"/>
        <v>395.9731543624161</v>
      </c>
      <c r="G150" s="104">
        <f t="shared" si="101"/>
        <v>373.41772151898732</v>
      </c>
      <c r="H150" s="104">
        <f t="shared" si="101"/>
        <v>353.29341317365271</v>
      </c>
      <c r="I150" s="104">
        <f t="shared" si="101"/>
        <v>320.6521739130435</v>
      </c>
      <c r="J150" s="104">
        <f t="shared" si="101"/>
        <v>305.69948186528495</v>
      </c>
      <c r="K150" s="185">
        <f t="shared" si="101"/>
        <v>292.0792079207921</v>
      </c>
    </row>
    <row r="151" spans="1:11" ht="19.5" thickBot="1" x14ac:dyDescent="0.25">
      <c r="A151" s="17" t="s">
        <v>6</v>
      </c>
      <c r="B151" s="68">
        <f>B149/B$99</f>
        <v>0.1593195166407885</v>
      </c>
      <c r="C151" s="128">
        <f>C149/C$99</f>
        <v>0.23147694058104634</v>
      </c>
      <c r="D151" s="128">
        <f t="shared" ref="D151:K151" si="102">D149/D$99</f>
        <v>0.21340084998643638</v>
      </c>
      <c r="E151" s="128">
        <f t="shared" si="102"/>
        <v>0.20126901821655183</v>
      </c>
      <c r="F151" s="128">
        <f t="shared" si="102"/>
        <v>0.18842014498770479</v>
      </c>
      <c r="G151" s="128">
        <f t="shared" si="102"/>
        <v>0.17724637245771624</v>
      </c>
      <c r="H151" s="128">
        <f t="shared" si="102"/>
        <v>0.16720512384515104</v>
      </c>
      <c r="I151" s="128">
        <f t="shared" si="102"/>
        <v>0.15125684180841656</v>
      </c>
      <c r="J151" s="128">
        <f t="shared" si="102"/>
        <v>0.14388313762787919</v>
      </c>
      <c r="K151" s="211">
        <f t="shared" si="102"/>
        <v>0.13727474726323013</v>
      </c>
    </row>
    <row r="152" spans="1:11" ht="19.5" thickTop="1" x14ac:dyDescent="0.2">
      <c r="A152" s="9" t="s">
        <v>84</v>
      </c>
      <c r="B152" s="65">
        <v>4000</v>
      </c>
      <c r="C152" s="100">
        <f>$B152</f>
        <v>4000</v>
      </c>
      <c r="D152" s="100">
        <f t="shared" ref="D152:K152" si="103">$B152</f>
        <v>4000</v>
      </c>
      <c r="E152" s="100">
        <f t="shared" si="103"/>
        <v>4000</v>
      </c>
      <c r="F152" s="100">
        <f t="shared" si="103"/>
        <v>4000</v>
      </c>
      <c r="G152" s="100">
        <f t="shared" si="103"/>
        <v>4000</v>
      </c>
      <c r="H152" s="100">
        <f t="shared" si="103"/>
        <v>4000</v>
      </c>
      <c r="I152" s="100">
        <f t="shared" si="103"/>
        <v>4000</v>
      </c>
      <c r="J152" s="100">
        <f t="shared" si="103"/>
        <v>4000</v>
      </c>
      <c r="K152" s="180">
        <f t="shared" si="103"/>
        <v>4000</v>
      </c>
    </row>
    <row r="153" spans="1:11" ht="19.5" thickBot="1" x14ac:dyDescent="0.25">
      <c r="A153" s="17" t="s">
        <v>6</v>
      </c>
      <c r="B153" s="161">
        <f>B152/B$99</f>
        <v>1.0801323162087356E-2</v>
      </c>
      <c r="C153" s="162">
        <f>C152/C$99</f>
        <v>1.5693351903799752E-2</v>
      </c>
      <c r="D153" s="162">
        <f t="shared" ref="D153:K153" si="104">D152/D$99</f>
        <v>1.4467854236368569E-2</v>
      </c>
      <c r="E153" s="162">
        <f t="shared" si="104"/>
        <v>1.3645357167223851E-2</v>
      </c>
      <c r="F153" s="162">
        <f t="shared" si="104"/>
        <v>1.2774247117810495E-2</v>
      </c>
      <c r="G153" s="162">
        <f t="shared" si="104"/>
        <v>1.2016703217472287E-2</v>
      </c>
      <c r="H153" s="162">
        <f t="shared" si="104"/>
        <v>1.1335940599671258E-2</v>
      </c>
      <c r="I153" s="162">
        <f t="shared" si="104"/>
        <v>1.0254701139553664E-2</v>
      </c>
      <c r="J153" s="162">
        <f t="shared" si="104"/>
        <v>9.7547889917206226E-3</v>
      </c>
      <c r="K153" s="216">
        <f t="shared" si="104"/>
        <v>9.3067625263206881E-3</v>
      </c>
    </row>
    <row r="154" spans="1:11" ht="19.5" thickTop="1" x14ac:dyDescent="0.2">
      <c r="A154" s="32" t="s">
        <v>85</v>
      </c>
      <c r="B154" s="94">
        <v>950</v>
      </c>
      <c r="C154" s="100">
        <f>$B154</f>
        <v>950</v>
      </c>
      <c r="D154" s="100">
        <f t="shared" ref="D154:K154" si="105">$B154</f>
        <v>950</v>
      </c>
      <c r="E154" s="100">
        <f t="shared" si="105"/>
        <v>950</v>
      </c>
      <c r="F154" s="100">
        <f t="shared" si="105"/>
        <v>950</v>
      </c>
      <c r="G154" s="100">
        <f t="shared" si="105"/>
        <v>950</v>
      </c>
      <c r="H154" s="100">
        <f t="shared" si="105"/>
        <v>950</v>
      </c>
      <c r="I154" s="100">
        <f t="shared" si="105"/>
        <v>950</v>
      </c>
      <c r="J154" s="100">
        <f t="shared" si="105"/>
        <v>950</v>
      </c>
      <c r="K154" s="180">
        <f t="shared" si="105"/>
        <v>950</v>
      </c>
    </row>
    <row r="155" spans="1:11" ht="19.5" thickBot="1" x14ac:dyDescent="0.25">
      <c r="A155" s="17" t="s">
        <v>6</v>
      </c>
      <c r="B155" s="161">
        <f>B154/B$99</f>
        <v>2.5653142509957472E-3</v>
      </c>
      <c r="C155" s="162">
        <f>C154/C$99</f>
        <v>3.7271710771524412E-3</v>
      </c>
      <c r="D155" s="162">
        <f t="shared" ref="D155:K155" si="106">D154/D$99</f>
        <v>3.4361153811375352E-3</v>
      </c>
      <c r="E155" s="162">
        <f t="shared" si="106"/>
        <v>3.240772327215665E-3</v>
      </c>
      <c r="F155" s="162">
        <f t="shared" si="106"/>
        <v>3.0338836904799924E-3</v>
      </c>
      <c r="G155" s="162">
        <f t="shared" si="106"/>
        <v>2.8539670141496682E-3</v>
      </c>
      <c r="H155" s="162">
        <f t="shared" si="106"/>
        <v>2.6922858924219237E-3</v>
      </c>
      <c r="I155" s="162">
        <f t="shared" si="106"/>
        <v>2.4354915206439951E-3</v>
      </c>
      <c r="J155" s="162">
        <f t="shared" si="106"/>
        <v>2.316762385533648E-3</v>
      </c>
      <c r="K155" s="216">
        <f t="shared" si="106"/>
        <v>2.2103561000011633E-3</v>
      </c>
    </row>
    <row r="156" spans="1:11" ht="19.5" thickTop="1" x14ac:dyDescent="0.2">
      <c r="A156" s="9" t="s">
        <v>86</v>
      </c>
      <c r="B156" s="65">
        <v>0</v>
      </c>
      <c r="C156" s="100">
        <f>$B156</f>
        <v>0</v>
      </c>
      <c r="D156" s="100">
        <f t="shared" ref="D156:K156" si="107">$B156</f>
        <v>0</v>
      </c>
      <c r="E156" s="100">
        <f t="shared" si="107"/>
        <v>0</v>
      </c>
      <c r="F156" s="100">
        <f t="shared" si="107"/>
        <v>0</v>
      </c>
      <c r="G156" s="100">
        <f t="shared" si="107"/>
        <v>0</v>
      </c>
      <c r="H156" s="100">
        <f t="shared" si="107"/>
        <v>0</v>
      </c>
      <c r="I156" s="100">
        <f t="shared" si="107"/>
        <v>0</v>
      </c>
      <c r="J156" s="100">
        <f t="shared" si="107"/>
        <v>0</v>
      </c>
      <c r="K156" s="180">
        <f t="shared" si="107"/>
        <v>0</v>
      </c>
    </row>
    <row r="157" spans="1:11" ht="19.5" thickBot="1" x14ac:dyDescent="0.25">
      <c r="A157" s="17" t="s">
        <v>6</v>
      </c>
      <c r="B157" s="68">
        <f>B156/B$99</f>
        <v>0</v>
      </c>
      <c r="C157" s="128">
        <f>C156/C$99</f>
        <v>0</v>
      </c>
      <c r="D157" s="128">
        <f t="shared" ref="D157:K157" si="108">D156/D$99</f>
        <v>0</v>
      </c>
      <c r="E157" s="128">
        <f t="shared" si="108"/>
        <v>0</v>
      </c>
      <c r="F157" s="128">
        <f t="shared" si="108"/>
        <v>0</v>
      </c>
      <c r="G157" s="128">
        <f t="shared" si="108"/>
        <v>0</v>
      </c>
      <c r="H157" s="128">
        <f t="shared" si="108"/>
        <v>0</v>
      </c>
      <c r="I157" s="128">
        <f t="shared" si="108"/>
        <v>0</v>
      </c>
      <c r="J157" s="128">
        <f t="shared" si="108"/>
        <v>0</v>
      </c>
      <c r="K157" s="211">
        <f t="shared" si="108"/>
        <v>0</v>
      </c>
    </row>
    <row r="158" spans="1:11" ht="19.5" thickTop="1" x14ac:dyDescent="0.2">
      <c r="A158" s="21" t="s">
        <v>87</v>
      </c>
      <c r="B158" s="66">
        <f>B17*B159</f>
        <v>12000</v>
      </c>
      <c r="C158" s="127">
        <f>B158</f>
        <v>12000</v>
      </c>
      <c r="D158" s="127">
        <f t="shared" ref="D158:K158" si="109">C158</f>
        <v>12000</v>
      </c>
      <c r="E158" s="127">
        <f t="shared" si="109"/>
        <v>12000</v>
      </c>
      <c r="F158" s="127">
        <f t="shared" si="109"/>
        <v>12000</v>
      </c>
      <c r="G158" s="127">
        <f t="shared" si="109"/>
        <v>12000</v>
      </c>
      <c r="H158" s="127">
        <f t="shared" si="109"/>
        <v>12000</v>
      </c>
      <c r="I158" s="127">
        <f t="shared" si="109"/>
        <v>12000</v>
      </c>
      <c r="J158" s="127">
        <f t="shared" si="109"/>
        <v>12000</v>
      </c>
      <c r="K158" s="210">
        <f t="shared" si="109"/>
        <v>12000</v>
      </c>
    </row>
    <row r="159" spans="1:11" ht="18.75" x14ac:dyDescent="0.2">
      <c r="A159" s="8" t="s">
        <v>72</v>
      </c>
      <c r="B159" s="69">
        <v>150</v>
      </c>
      <c r="C159" s="104">
        <f>C158/C17</f>
        <v>214.28571428571428</v>
      </c>
      <c r="D159" s="104">
        <f t="shared" ref="D159:K159" si="110">D158/D17</f>
        <v>196.72131147540983</v>
      </c>
      <c r="E159" s="104">
        <f t="shared" si="110"/>
        <v>187.5</v>
      </c>
      <c r="F159" s="104">
        <f t="shared" si="110"/>
        <v>176.47058823529412</v>
      </c>
      <c r="G159" s="104">
        <f t="shared" si="110"/>
        <v>166.66666666666666</v>
      </c>
      <c r="H159" s="104">
        <f t="shared" si="110"/>
        <v>157.89473684210526</v>
      </c>
      <c r="I159" s="104">
        <f t="shared" si="110"/>
        <v>142.85714285714286</v>
      </c>
      <c r="J159" s="104">
        <f t="shared" si="110"/>
        <v>136.36363636363637</v>
      </c>
      <c r="K159" s="185">
        <f t="shared" si="110"/>
        <v>130.43478260869566</v>
      </c>
    </row>
    <row r="160" spans="1:11" ht="18.75" x14ac:dyDescent="0.2">
      <c r="A160" s="12" t="s">
        <v>88</v>
      </c>
      <c r="B160" s="65">
        <v>10000</v>
      </c>
      <c r="C160" s="100">
        <f>$B160</f>
        <v>10000</v>
      </c>
      <c r="D160" s="100">
        <f t="shared" ref="D160:K160" si="111">$B160</f>
        <v>10000</v>
      </c>
      <c r="E160" s="100">
        <f t="shared" si="111"/>
        <v>10000</v>
      </c>
      <c r="F160" s="100">
        <f t="shared" si="111"/>
        <v>10000</v>
      </c>
      <c r="G160" s="100">
        <f t="shared" si="111"/>
        <v>10000</v>
      </c>
      <c r="H160" s="100">
        <f t="shared" si="111"/>
        <v>10000</v>
      </c>
      <c r="I160" s="100">
        <f t="shared" si="111"/>
        <v>10000</v>
      </c>
      <c r="J160" s="100">
        <f t="shared" si="111"/>
        <v>10000</v>
      </c>
      <c r="K160" s="180">
        <f t="shared" si="111"/>
        <v>10000</v>
      </c>
    </row>
    <row r="161" spans="1:11" ht="18.75" x14ac:dyDescent="0.2">
      <c r="A161" s="9" t="s">
        <v>75</v>
      </c>
      <c r="B161" s="39">
        <f>B160/B37</f>
        <v>105.26315789473684</v>
      </c>
      <c r="C161" s="104">
        <f>C160/C37</f>
        <v>149.25373134328359</v>
      </c>
      <c r="D161" s="104">
        <f t="shared" ref="D161:K161" si="112">D160/D37</f>
        <v>138.88888888888889</v>
      </c>
      <c r="E161" s="104">
        <f t="shared" si="112"/>
        <v>131.57894736842104</v>
      </c>
      <c r="F161" s="104">
        <f t="shared" si="112"/>
        <v>123.45679012345678</v>
      </c>
      <c r="G161" s="104">
        <f t="shared" si="112"/>
        <v>116.27906976744185</v>
      </c>
      <c r="H161" s="104">
        <f t="shared" si="112"/>
        <v>109.89010989010988</v>
      </c>
      <c r="I161" s="104">
        <f t="shared" si="112"/>
        <v>100</v>
      </c>
      <c r="J161" s="104">
        <f t="shared" si="112"/>
        <v>95.238095238095241</v>
      </c>
      <c r="K161" s="185">
        <f t="shared" si="112"/>
        <v>90.909090909090907</v>
      </c>
    </row>
    <row r="162" spans="1:11" ht="18.75" x14ac:dyDescent="0.2">
      <c r="A162" s="12" t="s">
        <v>89</v>
      </c>
      <c r="B162" s="37">
        <v>-15000</v>
      </c>
      <c r="C162" s="127">
        <f>B162</f>
        <v>-15000</v>
      </c>
      <c r="D162" s="127">
        <f t="shared" ref="D162:K162" si="113">C162</f>
        <v>-15000</v>
      </c>
      <c r="E162" s="127">
        <f t="shared" si="113"/>
        <v>-15000</v>
      </c>
      <c r="F162" s="127">
        <f t="shared" si="113"/>
        <v>-15000</v>
      </c>
      <c r="G162" s="127">
        <f t="shared" si="113"/>
        <v>-15000</v>
      </c>
      <c r="H162" s="127">
        <f t="shared" si="113"/>
        <v>-15000</v>
      </c>
      <c r="I162" s="127">
        <f t="shared" si="113"/>
        <v>-15000</v>
      </c>
      <c r="J162" s="127">
        <f t="shared" si="113"/>
        <v>-15000</v>
      </c>
      <c r="K162" s="210">
        <f t="shared" si="113"/>
        <v>-15000</v>
      </c>
    </row>
    <row r="163" spans="1:11" ht="18.75" x14ac:dyDescent="0.2">
      <c r="A163" s="12" t="s">
        <v>90</v>
      </c>
      <c r="B163" s="35">
        <f>B158+B160+B162</f>
        <v>7000</v>
      </c>
      <c r="C163" s="100">
        <f>C158+C160+C162</f>
        <v>7000</v>
      </c>
      <c r="D163" s="100">
        <f t="shared" ref="D163:K163" si="114">D158+D160+D162</f>
        <v>7000</v>
      </c>
      <c r="E163" s="100">
        <f t="shared" si="114"/>
        <v>7000</v>
      </c>
      <c r="F163" s="100">
        <f t="shared" si="114"/>
        <v>7000</v>
      </c>
      <c r="G163" s="100">
        <f t="shared" si="114"/>
        <v>7000</v>
      </c>
      <c r="H163" s="100">
        <f t="shared" si="114"/>
        <v>7000</v>
      </c>
      <c r="I163" s="100">
        <f t="shared" si="114"/>
        <v>7000</v>
      </c>
      <c r="J163" s="100">
        <f t="shared" si="114"/>
        <v>7000</v>
      </c>
      <c r="K163" s="180">
        <f t="shared" si="114"/>
        <v>7000</v>
      </c>
    </row>
    <row r="164" spans="1:11" ht="18.75" x14ac:dyDescent="0.2">
      <c r="A164" s="9" t="s">
        <v>62</v>
      </c>
      <c r="B164" s="39">
        <f>B163/B$46</f>
        <v>40</v>
      </c>
      <c r="C164" s="104">
        <f>C163/C$46</f>
        <v>56.91056910569106</v>
      </c>
      <c r="D164" s="104">
        <f t="shared" ref="D164:K164" si="115">D163/D$46</f>
        <v>52.631578947368418</v>
      </c>
      <c r="E164" s="104">
        <f t="shared" si="115"/>
        <v>50</v>
      </c>
      <c r="F164" s="104">
        <f t="shared" si="115"/>
        <v>46.979865771812079</v>
      </c>
      <c r="G164" s="104">
        <f t="shared" si="115"/>
        <v>44.303797468354432</v>
      </c>
      <c r="H164" s="104">
        <f t="shared" si="115"/>
        <v>41.91616766467066</v>
      </c>
      <c r="I164" s="104">
        <f t="shared" si="115"/>
        <v>38.043478260869563</v>
      </c>
      <c r="J164" s="104">
        <f t="shared" si="115"/>
        <v>36.269430051813472</v>
      </c>
      <c r="K164" s="185">
        <f t="shared" si="115"/>
        <v>34.653465346534652</v>
      </c>
    </row>
    <row r="165" spans="1:11" ht="19.5" thickBot="1" x14ac:dyDescent="0.25">
      <c r="A165" s="17" t="s">
        <v>6</v>
      </c>
      <c r="B165" s="68">
        <f>B163/B$99</f>
        <v>1.8902315533652871E-2</v>
      </c>
      <c r="C165" s="128">
        <f>C163/C$99</f>
        <v>2.7463365831649569E-2</v>
      </c>
      <c r="D165" s="128">
        <f t="shared" ref="D165:K165" si="116">D163/D$99</f>
        <v>2.5318744913644994E-2</v>
      </c>
      <c r="E165" s="128">
        <f t="shared" si="116"/>
        <v>2.3879375042641742E-2</v>
      </c>
      <c r="F165" s="128">
        <f t="shared" si="116"/>
        <v>2.2354932456168364E-2</v>
      </c>
      <c r="G165" s="128">
        <f t="shared" si="116"/>
        <v>2.10292306305765E-2</v>
      </c>
      <c r="H165" s="128">
        <f t="shared" si="116"/>
        <v>1.9837896049424701E-2</v>
      </c>
      <c r="I165" s="128">
        <f t="shared" si="116"/>
        <v>1.7945726994218911E-2</v>
      </c>
      <c r="J165" s="128">
        <f t="shared" si="116"/>
        <v>1.707088073551109E-2</v>
      </c>
      <c r="K165" s="211">
        <f t="shared" si="116"/>
        <v>1.6286834421061203E-2</v>
      </c>
    </row>
    <row r="166" spans="1:11" ht="19.5" thickTop="1" x14ac:dyDescent="0.2">
      <c r="A166" s="24" t="s">
        <v>91</v>
      </c>
      <c r="B166" s="34"/>
      <c r="C166" s="99"/>
      <c r="D166" s="99"/>
      <c r="E166" s="99"/>
      <c r="F166" s="99"/>
      <c r="G166" s="99"/>
      <c r="H166" s="99"/>
      <c r="I166" s="99"/>
      <c r="J166" s="99"/>
      <c r="K166" s="179"/>
    </row>
    <row r="167" spans="1:11" ht="18.75" x14ac:dyDescent="0.2">
      <c r="A167" s="24" t="s">
        <v>92</v>
      </c>
      <c r="B167" s="62">
        <f>B105+B113+B149</f>
        <v>167557.76297499999</v>
      </c>
      <c r="C167" s="125">
        <f>C105+C113+C149</f>
        <v>134497.12689499999</v>
      </c>
      <c r="D167" s="125">
        <f t="shared" ref="D167:K167" si="117">D105+D113+D149</f>
        <v>139199.13102500001</v>
      </c>
      <c r="E167" s="125">
        <f t="shared" si="117"/>
        <v>142525.53818</v>
      </c>
      <c r="F167" s="125">
        <f t="shared" si="117"/>
        <v>146721.59111000001</v>
      </c>
      <c r="G167" s="125">
        <f t="shared" si="117"/>
        <v>150907.21729</v>
      </c>
      <c r="H167" s="125">
        <f t="shared" si="117"/>
        <v>155103.27022000001</v>
      </c>
      <c r="I167" s="125">
        <f t="shared" si="117"/>
        <v>163087.88915499998</v>
      </c>
      <c r="J167" s="125">
        <f t="shared" si="117"/>
        <v>167283.94208499999</v>
      </c>
      <c r="K167" s="207">
        <f t="shared" si="117"/>
        <v>171469.56826500001</v>
      </c>
    </row>
    <row r="168" spans="1:11" ht="18.75" x14ac:dyDescent="0.2">
      <c r="A168" s="24" t="s">
        <v>93</v>
      </c>
      <c r="B168" s="34"/>
      <c r="C168" s="99"/>
      <c r="D168" s="99"/>
      <c r="E168" s="99"/>
      <c r="F168" s="99"/>
      <c r="G168" s="99"/>
      <c r="H168" s="99"/>
      <c r="I168" s="99"/>
      <c r="J168" s="99"/>
      <c r="K168" s="179"/>
    </row>
    <row r="169" spans="1:11" ht="18.75" x14ac:dyDescent="0.2">
      <c r="A169" s="24" t="s">
        <v>94</v>
      </c>
      <c r="B169" s="34"/>
      <c r="C169" s="99"/>
      <c r="D169" s="99"/>
      <c r="E169" s="99"/>
      <c r="F169" s="99"/>
      <c r="G169" s="99"/>
      <c r="H169" s="99"/>
      <c r="I169" s="99"/>
      <c r="J169" s="99"/>
      <c r="K169" s="179"/>
    </row>
    <row r="170" spans="1:11" ht="19.5" thickBot="1" x14ac:dyDescent="0.25">
      <c r="A170" s="33" t="s">
        <v>6</v>
      </c>
      <c r="B170" s="172">
        <f>B167/B$99</f>
        <v>0.45246138655235263</v>
      </c>
      <c r="C170" s="173">
        <f>C167/C$99</f>
        <v>0.5276776856033113</v>
      </c>
      <c r="D170" s="173">
        <f t="shared" ref="D170:K170" si="118">D167/D$99</f>
        <v>0.50347818437471747</v>
      </c>
      <c r="E170" s="173">
        <f t="shared" si="118"/>
        <v>0.48620296847922495</v>
      </c>
      <c r="F170" s="173">
        <f t="shared" si="118"/>
        <v>0.46856446558937187</v>
      </c>
      <c r="G170" s="173">
        <f t="shared" si="118"/>
        <v>0.45335181088713311</v>
      </c>
      <c r="H170" s="173">
        <f t="shared" si="118"/>
        <v>0.43956036450717001</v>
      </c>
      <c r="I170" s="173">
        <f t="shared" si="118"/>
        <v>0.41810439069129501</v>
      </c>
      <c r="J170" s="173">
        <f t="shared" si="118"/>
        <v>0.40795488918559702</v>
      </c>
      <c r="K170" s="217">
        <f t="shared" si="118"/>
        <v>0.39895663808327225</v>
      </c>
    </row>
    <row r="171" spans="1:11" ht="19.5" thickTop="1" x14ac:dyDescent="0.2">
      <c r="A171" s="32" t="s">
        <v>95</v>
      </c>
      <c r="B171" s="66">
        <f>B105+B113+B119+B122+B124+B131+B137+B149+B152+B154+B156+B163</f>
        <v>227733.66297499998</v>
      </c>
      <c r="C171" s="127">
        <f>C105+C113+C119+C122+C124+C131+C137+C149+C152+C154+C156+C163</f>
        <v>184686.62689499999</v>
      </c>
      <c r="D171" s="127">
        <f t="shared" ref="D171:K171" si="119">D105+D113+D119+D122+D124+D131+D137+D149+D152+D154+D156+D163</f>
        <v>191259.031025</v>
      </c>
      <c r="E171" s="127">
        <f t="shared" si="119"/>
        <v>196005.33817999999</v>
      </c>
      <c r="F171" s="127">
        <f t="shared" si="119"/>
        <v>201935.79110999999</v>
      </c>
      <c r="G171" s="127">
        <f t="shared" si="119"/>
        <v>207840.81728999998</v>
      </c>
      <c r="H171" s="127">
        <f t="shared" si="119"/>
        <v>213771.27022000001</v>
      </c>
      <c r="I171" s="127">
        <f t="shared" si="119"/>
        <v>224983.189155</v>
      </c>
      <c r="J171" s="127">
        <f t="shared" si="119"/>
        <v>230913.642085</v>
      </c>
      <c r="K171" s="210">
        <f t="shared" si="119"/>
        <v>236818.66826499999</v>
      </c>
    </row>
    <row r="172" spans="1:11" ht="18.75" x14ac:dyDescent="0.2">
      <c r="A172" s="9" t="s">
        <v>62</v>
      </c>
      <c r="B172" s="39">
        <f>B171/B$46</f>
        <v>1301.3352169999998</v>
      </c>
      <c r="C172" s="104">
        <f>C171/C$46</f>
        <v>1501.5172918292683</v>
      </c>
      <c r="D172" s="104">
        <f t="shared" ref="D172:K172" si="120">D171/D$46</f>
        <v>1438.0378272556391</v>
      </c>
      <c r="E172" s="104">
        <f t="shared" si="120"/>
        <v>1400.0381298571428</v>
      </c>
      <c r="F172" s="104">
        <f t="shared" si="120"/>
        <v>1355.273765838926</v>
      </c>
      <c r="G172" s="104">
        <f t="shared" si="120"/>
        <v>1315.4482106962023</v>
      </c>
      <c r="H172" s="104">
        <f t="shared" si="120"/>
        <v>1280.0674863473055</v>
      </c>
      <c r="I172" s="104">
        <f t="shared" si="120"/>
        <v>1222.7347236684782</v>
      </c>
      <c r="J172" s="104">
        <f t="shared" si="120"/>
        <v>1196.443741373057</v>
      </c>
      <c r="K172" s="185">
        <f t="shared" si="120"/>
        <v>1172.3696448762375</v>
      </c>
    </row>
    <row r="173" spans="1:11" ht="19.5" thickBot="1" x14ac:dyDescent="0.25">
      <c r="A173" s="17" t="s">
        <v>6</v>
      </c>
      <c r="B173" s="68">
        <f>B171/B$99</f>
        <v>0.61495622216971579</v>
      </c>
      <c r="C173" s="128">
        <f>C171/C$99</f>
        <v>0.7245880569472507</v>
      </c>
      <c r="D173" s="128">
        <f t="shared" ref="D173:K173" si="121">D171/D$99</f>
        <v>0.69177694556469849</v>
      </c>
      <c r="E173" s="128">
        <f t="shared" si="121"/>
        <v>0.66864071153714943</v>
      </c>
      <c r="F173" s="128">
        <f t="shared" si="121"/>
        <v>0.64489442439242484</v>
      </c>
      <c r="G173" s="128">
        <f t="shared" si="121"/>
        <v>0.62439035446270308</v>
      </c>
      <c r="H173" s="128">
        <f t="shared" si="121"/>
        <v>0.60582460528254833</v>
      </c>
      <c r="I173" s="128">
        <f t="shared" si="121"/>
        <v>0.57678384155204898</v>
      </c>
      <c r="J173" s="128">
        <f t="shared" si="121"/>
        <v>0.56312846346221845</v>
      </c>
      <c r="K173" s="211">
        <f t="shared" si="121"/>
        <v>0.55100377683546808</v>
      </c>
    </row>
    <row r="174" spans="1:11" s="221" customFormat="1" ht="21" thickTop="1" x14ac:dyDescent="0.2">
      <c r="A174" s="220" t="s">
        <v>96</v>
      </c>
      <c r="B174" s="222">
        <f>B99-B171</f>
        <v>142591.33702500002</v>
      </c>
      <c r="C174" s="223">
        <f>C99-C171</f>
        <v>70198.373105000006</v>
      </c>
      <c r="D174" s="223">
        <f t="shared" ref="D174:K174" si="122">D99-D171</f>
        <v>85215.968974999996</v>
      </c>
      <c r="E174" s="223">
        <f t="shared" si="122"/>
        <v>97134.661820000008</v>
      </c>
      <c r="F174" s="223">
        <f t="shared" si="122"/>
        <v>111194.20889000001</v>
      </c>
      <c r="G174" s="223">
        <f t="shared" si="122"/>
        <v>125029.18271000002</v>
      </c>
      <c r="H174" s="223">
        <f t="shared" si="122"/>
        <v>139088.72977999999</v>
      </c>
      <c r="I174" s="223">
        <f t="shared" si="122"/>
        <v>165081.810845</v>
      </c>
      <c r="J174" s="223">
        <f t="shared" si="122"/>
        <v>179141.357915</v>
      </c>
      <c r="K174" s="224">
        <f t="shared" si="122"/>
        <v>192976.33173500001</v>
      </c>
    </row>
    <row r="175" spans="1:11" ht="18.75" x14ac:dyDescent="0.2">
      <c r="A175" s="9" t="s">
        <v>62</v>
      </c>
      <c r="B175" s="39">
        <f>B174/B$46</f>
        <v>814.80764014285728</v>
      </c>
      <c r="C175" s="104">
        <f>C174/C$46</f>
        <v>570.7184805284553</v>
      </c>
      <c r="D175" s="104">
        <f t="shared" ref="D175:K175" si="123">D174/D$46</f>
        <v>640.72157124060152</v>
      </c>
      <c r="E175" s="104">
        <f t="shared" si="123"/>
        <v>693.81901300000004</v>
      </c>
      <c r="F175" s="104">
        <f t="shared" si="123"/>
        <v>746.26985832214768</v>
      </c>
      <c r="G175" s="104">
        <f t="shared" si="123"/>
        <v>791.32394120253184</v>
      </c>
      <c r="H175" s="104">
        <f t="shared" si="123"/>
        <v>832.8666453892215</v>
      </c>
      <c r="I175" s="104">
        <f t="shared" si="123"/>
        <v>897.18375459239132</v>
      </c>
      <c r="J175" s="104">
        <f t="shared" si="123"/>
        <v>928.19356432642485</v>
      </c>
      <c r="K175" s="185">
        <f t="shared" si="123"/>
        <v>955.32837492574265</v>
      </c>
    </row>
    <row r="176" spans="1:11" ht="19.5" thickBot="1" x14ac:dyDescent="0.25">
      <c r="A176" s="17" t="s">
        <v>6</v>
      </c>
      <c r="B176" s="68">
        <f>B174/B$99</f>
        <v>0.38504377783028426</v>
      </c>
      <c r="C176" s="128">
        <f>C174/C$99</f>
        <v>0.2754119430527493</v>
      </c>
      <c r="D176" s="128">
        <f t="shared" ref="D176:K176" si="124">D174/D$99</f>
        <v>0.30822305443530157</v>
      </c>
      <c r="E176" s="128">
        <f t="shared" si="124"/>
        <v>0.33135928846285057</v>
      </c>
      <c r="F176" s="128">
        <f t="shared" si="124"/>
        <v>0.35510557560757516</v>
      </c>
      <c r="G176" s="128">
        <f t="shared" si="124"/>
        <v>0.37560964553729692</v>
      </c>
      <c r="H176" s="128">
        <f t="shared" si="124"/>
        <v>0.39417539471745167</v>
      </c>
      <c r="I176" s="128">
        <f t="shared" si="124"/>
        <v>0.42321615844795096</v>
      </c>
      <c r="J176" s="128">
        <f t="shared" si="124"/>
        <v>0.43687153653778149</v>
      </c>
      <c r="K176" s="211">
        <f t="shared" si="124"/>
        <v>0.44899622316453197</v>
      </c>
    </row>
    <row r="177" spans="1:11" ht="19.5" thickTop="1" x14ac:dyDescent="0.2">
      <c r="A177" s="18" t="s">
        <v>97</v>
      </c>
      <c r="B177" s="70"/>
      <c r="C177" s="129"/>
      <c r="D177" s="129"/>
      <c r="E177" s="129"/>
      <c r="F177" s="129"/>
      <c r="G177" s="129"/>
      <c r="H177" s="129"/>
      <c r="I177" s="129"/>
      <c r="J177" s="129"/>
      <c r="K177" s="218"/>
    </row>
    <row r="178" spans="1:11" ht="18.75" x14ac:dyDescent="0.2">
      <c r="A178" s="12" t="s">
        <v>98</v>
      </c>
      <c r="B178" s="39">
        <f>B119+B105+B113+B137</f>
        <v>136237.26297499999</v>
      </c>
      <c r="C178" s="104">
        <f>C119+C105+C113+C137</f>
        <v>96250.226895</v>
      </c>
      <c r="D178" s="104">
        <f t="shared" ref="D178:K178" si="125">D119+D105+D113+D137</f>
        <v>102247.63102500001</v>
      </c>
      <c r="E178" s="104">
        <f t="shared" si="125"/>
        <v>106573.93818</v>
      </c>
      <c r="F178" s="104">
        <f t="shared" si="125"/>
        <v>111969.39111</v>
      </c>
      <c r="G178" s="104">
        <f t="shared" si="125"/>
        <v>117339.41729</v>
      </c>
      <c r="H178" s="104">
        <f t="shared" si="125"/>
        <v>122734.87022000001</v>
      </c>
      <c r="I178" s="104">
        <f t="shared" si="125"/>
        <v>132951.78915500001</v>
      </c>
      <c r="J178" s="104">
        <f t="shared" si="125"/>
        <v>138347.24208500001</v>
      </c>
      <c r="K178" s="185">
        <f t="shared" si="125"/>
        <v>143717.26826499999</v>
      </c>
    </row>
    <row r="179" spans="1:11" ht="18.75" x14ac:dyDescent="0.2">
      <c r="A179" s="12" t="s">
        <v>99</v>
      </c>
      <c r="B179" s="39">
        <f t="shared" ref="B179:K179" si="126">B174+B612</f>
        <v>153966.33702500002</v>
      </c>
      <c r="C179" s="104">
        <f t="shared" si="126"/>
        <v>78193.373105000006</v>
      </c>
      <c r="D179" s="104">
        <f t="shared" si="126"/>
        <v>93860.968974999996</v>
      </c>
      <c r="E179" s="104">
        <f t="shared" si="126"/>
        <v>106234.66182000001</v>
      </c>
      <c r="F179" s="104">
        <f t="shared" si="126"/>
        <v>120879.20889000001</v>
      </c>
      <c r="G179" s="104">
        <f t="shared" si="126"/>
        <v>135299.18271000002</v>
      </c>
      <c r="H179" s="104">
        <f t="shared" si="126"/>
        <v>149943.72977999999</v>
      </c>
      <c r="I179" s="104">
        <f t="shared" si="126"/>
        <v>177041.810845</v>
      </c>
      <c r="J179" s="104">
        <f t="shared" si="126"/>
        <v>191686.357915</v>
      </c>
      <c r="K179" s="185">
        <f t="shared" si="126"/>
        <v>206106.33173500001</v>
      </c>
    </row>
    <row r="180" spans="1:11" ht="19.5" thickBot="1" x14ac:dyDescent="0.25">
      <c r="A180" s="20" t="s">
        <v>100</v>
      </c>
      <c r="B180" s="55">
        <f t="shared" ref="B180:K180" si="127">B179/B46</f>
        <v>879.80764014285728</v>
      </c>
      <c r="C180" s="119">
        <f t="shared" si="127"/>
        <v>635.7184805284553</v>
      </c>
      <c r="D180" s="119">
        <f t="shared" si="127"/>
        <v>705.72157124060152</v>
      </c>
      <c r="E180" s="119">
        <f t="shared" si="127"/>
        <v>758.81901300000004</v>
      </c>
      <c r="F180" s="119">
        <f t="shared" si="127"/>
        <v>811.26985832214768</v>
      </c>
      <c r="G180" s="119">
        <f t="shared" si="127"/>
        <v>856.32394120253184</v>
      </c>
      <c r="H180" s="119">
        <f t="shared" si="127"/>
        <v>897.8666453892215</v>
      </c>
      <c r="I180" s="119">
        <f t="shared" si="127"/>
        <v>962.18375459239132</v>
      </c>
      <c r="J180" s="119">
        <f t="shared" si="127"/>
        <v>993.19356432642485</v>
      </c>
      <c r="K180" s="199">
        <f t="shared" si="127"/>
        <v>1020.3283749257427</v>
      </c>
    </row>
    <row r="181" spans="1:11" ht="8.1" customHeight="1" thickTop="1" x14ac:dyDescent="0.2">
      <c r="A181" s="10"/>
      <c r="B181" s="354" t="s">
        <v>319</v>
      </c>
      <c r="C181" s="355"/>
      <c r="D181" s="355"/>
      <c r="E181" s="355"/>
      <c r="F181" s="355"/>
      <c r="G181" s="355"/>
      <c r="H181" s="355"/>
      <c r="I181" s="355"/>
      <c r="J181" s="355"/>
      <c r="K181" s="356"/>
    </row>
    <row r="182" spans="1:11" ht="18.75" customHeight="1" x14ac:dyDescent="0.2">
      <c r="A182" s="27" t="s">
        <v>101</v>
      </c>
      <c r="B182" s="357"/>
      <c r="C182" s="358"/>
      <c r="D182" s="358"/>
      <c r="E182" s="358"/>
      <c r="F182" s="358"/>
      <c r="G182" s="358"/>
      <c r="H182" s="358"/>
      <c r="I182" s="358"/>
      <c r="J182" s="358"/>
      <c r="K182" s="359"/>
    </row>
    <row r="183" spans="1:11" ht="8.1" customHeight="1" x14ac:dyDescent="0.2">
      <c r="A183" s="10"/>
      <c r="B183" s="360"/>
      <c r="C183" s="361"/>
      <c r="D183" s="361"/>
      <c r="E183" s="361"/>
      <c r="F183" s="361"/>
      <c r="G183" s="361"/>
      <c r="H183" s="361"/>
      <c r="I183" s="361"/>
      <c r="J183" s="361"/>
      <c r="K183" s="362"/>
    </row>
    <row r="184" spans="1:11" ht="18.75" x14ac:dyDescent="0.2">
      <c r="A184" s="12" t="s">
        <v>102</v>
      </c>
      <c r="B184" s="52">
        <f>B245*B246</f>
        <v>144375</v>
      </c>
      <c r="C184" s="116">
        <f>C245*C246</f>
        <v>144375</v>
      </c>
      <c r="D184" s="116">
        <f t="shared" ref="D184:K184" si="128">D245*D246</f>
        <v>144375</v>
      </c>
      <c r="E184" s="116">
        <f t="shared" si="128"/>
        <v>144375</v>
      </c>
      <c r="F184" s="116">
        <f t="shared" si="128"/>
        <v>144375</v>
      </c>
      <c r="G184" s="116">
        <f t="shared" si="128"/>
        <v>144375</v>
      </c>
      <c r="H184" s="116">
        <f t="shared" si="128"/>
        <v>144375</v>
      </c>
      <c r="I184" s="116">
        <f t="shared" si="128"/>
        <v>144375</v>
      </c>
      <c r="J184" s="116">
        <f t="shared" si="128"/>
        <v>144375</v>
      </c>
      <c r="K184" s="182">
        <f t="shared" si="128"/>
        <v>144375</v>
      </c>
    </row>
    <row r="185" spans="1:11" ht="18.75" x14ac:dyDescent="0.2">
      <c r="A185" s="12" t="s">
        <v>103</v>
      </c>
      <c r="B185" s="72">
        <f>B184*B186</f>
        <v>101062.5</v>
      </c>
      <c r="C185" s="131">
        <f>C184*C186</f>
        <v>101062.5</v>
      </c>
      <c r="D185" s="131">
        <f t="shared" ref="D185:K185" si="129">D184*D186</f>
        <v>101062.5</v>
      </c>
      <c r="E185" s="131">
        <f t="shared" si="129"/>
        <v>101062.5</v>
      </c>
      <c r="F185" s="131">
        <f t="shared" si="129"/>
        <v>101062.5</v>
      </c>
      <c r="G185" s="131">
        <f t="shared" si="129"/>
        <v>101062.5</v>
      </c>
      <c r="H185" s="131">
        <f t="shared" si="129"/>
        <v>101062.5</v>
      </c>
      <c r="I185" s="131">
        <f t="shared" si="129"/>
        <v>101062.5</v>
      </c>
      <c r="J185" s="131">
        <f t="shared" si="129"/>
        <v>101062.5</v>
      </c>
      <c r="K185" s="213">
        <f t="shared" si="129"/>
        <v>101062.5</v>
      </c>
    </row>
    <row r="186" spans="1:11" ht="18.75" x14ac:dyDescent="0.2">
      <c r="A186" s="8" t="s">
        <v>104</v>
      </c>
      <c r="B186" s="48">
        <v>0.7</v>
      </c>
      <c r="C186" s="115">
        <f>$B186</f>
        <v>0.7</v>
      </c>
      <c r="D186" s="115">
        <f t="shared" ref="D186:K186" si="130">$B186</f>
        <v>0.7</v>
      </c>
      <c r="E186" s="115">
        <f t="shared" si="130"/>
        <v>0.7</v>
      </c>
      <c r="F186" s="115">
        <f t="shared" si="130"/>
        <v>0.7</v>
      </c>
      <c r="G186" s="115">
        <f t="shared" si="130"/>
        <v>0.7</v>
      </c>
      <c r="H186" s="115">
        <f t="shared" si="130"/>
        <v>0.7</v>
      </c>
      <c r="I186" s="115">
        <f t="shared" si="130"/>
        <v>0.7</v>
      </c>
      <c r="J186" s="115">
        <f t="shared" si="130"/>
        <v>0.7</v>
      </c>
      <c r="K186" s="193">
        <f t="shared" si="130"/>
        <v>0.7</v>
      </c>
    </row>
    <row r="187" spans="1:11" ht="18.75" x14ac:dyDescent="0.2">
      <c r="A187" s="12" t="s">
        <v>105</v>
      </c>
      <c r="B187" s="35">
        <f>B245*B247</f>
        <v>127875</v>
      </c>
      <c r="C187" s="100">
        <f>C245*C247</f>
        <v>127875</v>
      </c>
      <c r="D187" s="100">
        <f t="shared" ref="D187:K187" si="131">D245*D247</f>
        <v>127875</v>
      </c>
      <c r="E187" s="100">
        <f t="shared" si="131"/>
        <v>127875</v>
      </c>
      <c r="F187" s="100">
        <f t="shared" si="131"/>
        <v>127875</v>
      </c>
      <c r="G187" s="100">
        <f t="shared" si="131"/>
        <v>127875</v>
      </c>
      <c r="H187" s="100">
        <f t="shared" si="131"/>
        <v>127875</v>
      </c>
      <c r="I187" s="100">
        <f t="shared" si="131"/>
        <v>127875</v>
      </c>
      <c r="J187" s="100">
        <f t="shared" si="131"/>
        <v>127875</v>
      </c>
      <c r="K187" s="180">
        <f t="shared" si="131"/>
        <v>127875</v>
      </c>
    </row>
    <row r="188" spans="1:11" ht="18.75" x14ac:dyDescent="0.2">
      <c r="A188" s="8" t="s">
        <v>106</v>
      </c>
      <c r="B188" s="73">
        <f>B187/B184</f>
        <v>0.88571428571428568</v>
      </c>
      <c r="C188" s="132">
        <f>C187/C184</f>
        <v>0.88571428571428568</v>
      </c>
      <c r="D188" s="132">
        <f t="shared" ref="D188:K188" si="132">D187/D184</f>
        <v>0.88571428571428568</v>
      </c>
      <c r="E188" s="132">
        <f t="shared" si="132"/>
        <v>0.88571428571428568</v>
      </c>
      <c r="F188" s="132">
        <f t="shared" si="132"/>
        <v>0.88571428571428568</v>
      </c>
      <c r="G188" s="132">
        <f t="shared" si="132"/>
        <v>0.88571428571428568</v>
      </c>
      <c r="H188" s="132">
        <f t="shared" si="132"/>
        <v>0.88571428571428568</v>
      </c>
      <c r="I188" s="132">
        <f t="shared" si="132"/>
        <v>0.88571428571428568</v>
      </c>
      <c r="J188" s="132">
        <f t="shared" si="132"/>
        <v>0.88571428571428568</v>
      </c>
      <c r="K188" s="241">
        <f t="shared" si="132"/>
        <v>0.88571428571428568</v>
      </c>
    </row>
    <row r="189" spans="1:11" ht="8.1" customHeight="1" x14ac:dyDescent="0.2">
      <c r="A189" s="18"/>
      <c r="B189" s="232"/>
      <c r="C189" s="235"/>
      <c r="D189" s="235"/>
      <c r="E189" s="235"/>
      <c r="F189" s="235"/>
      <c r="G189" s="235"/>
      <c r="H189" s="235"/>
      <c r="I189" s="235"/>
      <c r="J189" s="235"/>
      <c r="K189" s="242"/>
    </row>
    <row r="190" spans="1:11" ht="18.75" x14ac:dyDescent="0.2">
      <c r="A190" s="12" t="s">
        <v>131</v>
      </c>
      <c r="B190" s="52">
        <f>B240*B241</f>
        <v>0</v>
      </c>
      <c r="C190" s="116">
        <f>C240*C241</f>
        <v>0</v>
      </c>
      <c r="D190" s="116">
        <f t="shared" ref="D190:K190" si="133">D240*D241</f>
        <v>0</v>
      </c>
      <c r="E190" s="116">
        <f t="shared" si="133"/>
        <v>0</v>
      </c>
      <c r="F190" s="116">
        <f t="shared" si="133"/>
        <v>0</v>
      </c>
      <c r="G190" s="116">
        <f t="shared" si="133"/>
        <v>0</v>
      </c>
      <c r="H190" s="116">
        <f t="shared" si="133"/>
        <v>0</v>
      </c>
      <c r="I190" s="116">
        <f t="shared" si="133"/>
        <v>0</v>
      </c>
      <c r="J190" s="116">
        <f t="shared" si="133"/>
        <v>0</v>
      </c>
      <c r="K190" s="182">
        <f t="shared" si="133"/>
        <v>0</v>
      </c>
    </row>
    <row r="191" spans="1:11" ht="18.75" x14ac:dyDescent="0.2">
      <c r="A191" s="12" t="s">
        <v>132</v>
      </c>
      <c r="B191" s="35">
        <f>B190*B192</f>
        <v>0</v>
      </c>
      <c r="C191" s="100">
        <f>C190*C192</f>
        <v>0</v>
      </c>
      <c r="D191" s="100">
        <f t="shared" ref="D191:K191" si="134">D190*D192</f>
        <v>0</v>
      </c>
      <c r="E191" s="100">
        <f t="shared" si="134"/>
        <v>0</v>
      </c>
      <c r="F191" s="100">
        <f t="shared" si="134"/>
        <v>0</v>
      </c>
      <c r="G191" s="100">
        <f t="shared" si="134"/>
        <v>0</v>
      </c>
      <c r="H191" s="100">
        <f t="shared" si="134"/>
        <v>0</v>
      </c>
      <c r="I191" s="100">
        <f t="shared" si="134"/>
        <v>0</v>
      </c>
      <c r="J191" s="100">
        <f t="shared" si="134"/>
        <v>0</v>
      </c>
      <c r="K191" s="180">
        <f t="shared" si="134"/>
        <v>0</v>
      </c>
    </row>
    <row r="192" spans="1:11" ht="18.75" x14ac:dyDescent="0.2">
      <c r="A192" s="8" t="s">
        <v>104</v>
      </c>
      <c r="B192" s="48">
        <v>0</v>
      </c>
      <c r="C192" s="115">
        <f>$B192</f>
        <v>0</v>
      </c>
      <c r="D192" s="115">
        <f t="shared" ref="D192:K192" si="135">$B192</f>
        <v>0</v>
      </c>
      <c r="E192" s="115">
        <f t="shared" si="135"/>
        <v>0</v>
      </c>
      <c r="F192" s="115">
        <f t="shared" si="135"/>
        <v>0</v>
      </c>
      <c r="G192" s="115">
        <f t="shared" si="135"/>
        <v>0</v>
      </c>
      <c r="H192" s="115">
        <f t="shared" si="135"/>
        <v>0</v>
      </c>
      <c r="I192" s="115">
        <f t="shared" si="135"/>
        <v>0</v>
      </c>
      <c r="J192" s="115">
        <f t="shared" si="135"/>
        <v>0</v>
      </c>
      <c r="K192" s="193">
        <f t="shared" si="135"/>
        <v>0</v>
      </c>
    </row>
    <row r="193" spans="1:11" ht="18.75" x14ac:dyDescent="0.2">
      <c r="A193" s="12" t="s">
        <v>192</v>
      </c>
      <c r="B193" s="35">
        <f>B240*B242</f>
        <v>0</v>
      </c>
      <c r="C193" s="100">
        <f>C240*C242</f>
        <v>0</v>
      </c>
      <c r="D193" s="100">
        <f t="shared" ref="D193:K193" si="136">D240*D242</f>
        <v>0</v>
      </c>
      <c r="E193" s="100">
        <f t="shared" si="136"/>
        <v>0</v>
      </c>
      <c r="F193" s="100">
        <f t="shared" si="136"/>
        <v>0</v>
      </c>
      <c r="G193" s="100">
        <f t="shared" si="136"/>
        <v>0</v>
      </c>
      <c r="H193" s="100">
        <f t="shared" si="136"/>
        <v>0</v>
      </c>
      <c r="I193" s="100">
        <f t="shared" si="136"/>
        <v>0</v>
      </c>
      <c r="J193" s="100">
        <f t="shared" si="136"/>
        <v>0</v>
      </c>
      <c r="K193" s="180">
        <f t="shared" si="136"/>
        <v>0</v>
      </c>
    </row>
    <row r="194" spans="1:11" ht="18.75" x14ac:dyDescent="0.2">
      <c r="A194" s="8" t="s">
        <v>283</v>
      </c>
      <c r="B194" s="73">
        <f>IF(B190=0,0,(B193/B190))</f>
        <v>0</v>
      </c>
      <c r="C194" s="132">
        <f>IF(C190=0,0,(C193/C190))</f>
        <v>0</v>
      </c>
      <c r="D194" s="132">
        <f t="shared" ref="D194:K194" si="137">IF(D190=0,0,(D193/D190))</f>
        <v>0</v>
      </c>
      <c r="E194" s="132">
        <f t="shared" si="137"/>
        <v>0</v>
      </c>
      <c r="F194" s="132">
        <f t="shared" si="137"/>
        <v>0</v>
      </c>
      <c r="G194" s="132">
        <f t="shared" si="137"/>
        <v>0</v>
      </c>
      <c r="H194" s="132">
        <f t="shared" si="137"/>
        <v>0</v>
      </c>
      <c r="I194" s="132">
        <f t="shared" si="137"/>
        <v>0</v>
      </c>
      <c r="J194" s="132">
        <f t="shared" si="137"/>
        <v>0</v>
      </c>
      <c r="K194" s="241">
        <f t="shared" si="137"/>
        <v>0</v>
      </c>
    </row>
    <row r="195" spans="1:11" ht="8.1" customHeight="1" x14ac:dyDescent="0.2">
      <c r="A195" s="10"/>
      <c r="B195" s="34"/>
      <c r="C195" s="127"/>
      <c r="D195" s="127"/>
      <c r="E195" s="127"/>
      <c r="F195" s="127"/>
      <c r="G195" s="127"/>
      <c r="H195" s="127"/>
      <c r="I195" s="127"/>
      <c r="J195" s="127"/>
      <c r="K195" s="210"/>
    </row>
    <row r="196" spans="1:11" ht="18.75" x14ac:dyDescent="0.2">
      <c r="A196" s="12" t="s">
        <v>107</v>
      </c>
      <c r="B196" s="37">
        <v>3500</v>
      </c>
      <c r="C196" s="116">
        <f>$B196</f>
        <v>3500</v>
      </c>
      <c r="D196" s="116">
        <f t="shared" ref="D196:K196" si="138">$B196</f>
        <v>3500</v>
      </c>
      <c r="E196" s="116">
        <f t="shared" si="138"/>
        <v>3500</v>
      </c>
      <c r="F196" s="116">
        <f t="shared" si="138"/>
        <v>3500</v>
      </c>
      <c r="G196" s="116">
        <f t="shared" si="138"/>
        <v>3500</v>
      </c>
      <c r="H196" s="116">
        <f t="shared" si="138"/>
        <v>3500</v>
      </c>
      <c r="I196" s="116">
        <f t="shared" si="138"/>
        <v>3500</v>
      </c>
      <c r="J196" s="116">
        <f t="shared" si="138"/>
        <v>3500</v>
      </c>
      <c r="K196" s="182">
        <f t="shared" si="138"/>
        <v>3500</v>
      </c>
    </row>
    <row r="197" spans="1:11" ht="18.75" x14ac:dyDescent="0.2">
      <c r="A197" s="12" t="s">
        <v>108</v>
      </c>
      <c r="B197" s="72">
        <f>B196*B198</f>
        <v>2625</v>
      </c>
      <c r="C197" s="131">
        <f>C196*C198</f>
        <v>2625</v>
      </c>
      <c r="D197" s="131">
        <f t="shared" ref="D197:K197" si="139">D196*D198</f>
        <v>2625</v>
      </c>
      <c r="E197" s="131">
        <f t="shared" si="139"/>
        <v>2625</v>
      </c>
      <c r="F197" s="131">
        <f t="shared" si="139"/>
        <v>2625</v>
      </c>
      <c r="G197" s="131">
        <f t="shared" si="139"/>
        <v>2625</v>
      </c>
      <c r="H197" s="131">
        <f t="shared" si="139"/>
        <v>2625</v>
      </c>
      <c r="I197" s="131">
        <f t="shared" si="139"/>
        <v>2625</v>
      </c>
      <c r="J197" s="131">
        <f t="shared" si="139"/>
        <v>2625</v>
      </c>
      <c r="K197" s="213">
        <f t="shared" si="139"/>
        <v>2625</v>
      </c>
    </row>
    <row r="198" spans="1:11" ht="18.75" x14ac:dyDescent="0.2">
      <c r="A198" s="8" t="s">
        <v>104</v>
      </c>
      <c r="B198" s="48">
        <v>0.75</v>
      </c>
      <c r="C198" s="115">
        <f>$B198</f>
        <v>0.75</v>
      </c>
      <c r="D198" s="115">
        <f t="shared" ref="D198:K198" si="140">$B198</f>
        <v>0.75</v>
      </c>
      <c r="E198" s="115">
        <f t="shared" si="140"/>
        <v>0.75</v>
      </c>
      <c r="F198" s="115">
        <f t="shared" si="140"/>
        <v>0.75</v>
      </c>
      <c r="G198" s="115">
        <f t="shared" si="140"/>
        <v>0.75</v>
      </c>
      <c r="H198" s="115">
        <f t="shared" si="140"/>
        <v>0.75</v>
      </c>
      <c r="I198" s="115">
        <f t="shared" si="140"/>
        <v>0.75</v>
      </c>
      <c r="J198" s="115">
        <f t="shared" si="140"/>
        <v>0.75</v>
      </c>
      <c r="K198" s="193">
        <f t="shared" si="140"/>
        <v>0.75</v>
      </c>
    </row>
    <row r="199" spans="1:11" ht="18.75" x14ac:dyDescent="0.2">
      <c r="A199" s="12" t="s">
        <v>109</v>
      </c>
      <c r="B199" s="35">
        <f>B200*B196</f>
        <v>2800</v>
      </c>
      <c r="C199" s="100">
        <f>C200*C196</f>
        <v>2800</v>
      </c>
      <c r="D199" s="100">
        <f t="shared" ref="D199:K199" si="141">D200*D196</f>
        <v>2800</v>
      </c>
      <c r="E199" s="100">
        <f t="shared" si="141"/>
        <v>2800</v>
      </c>
      <c r="F199" s="100">
        <f t="shared" si="141"/>
        <v>2800</v>
      </c>
      <c r="G199" s="100">
        <f t="shared" si="141"/>
        <v>2800</v>
      </c>
      <c r="H199" s="100">
        <f t="shared" si="141"/>
        <v>2800</v>
      </c>
      <c r="I199" s="100">
        <f t="shared" si="141"/>
        <v>2800</v>
      </c>
      <c r="J199" s="100">
        <f t="shared" si="141"/>
        <v>2800</v>
      </c>
      <c r="K199" s="180">
        <f t="shared" si="141"/>
        <v>2800</v>
      </c>
    </row>
    <row r="200" spans="1:11" ht="18.75" x14ac:dyDescent="0.2">
      <c r="A200" s="8" t="s">
        <v>110</v>
      </c>
      <c r="B200" s="74">
        <v>0.8</v>
      </c>
      <c r="C200" s="236">
        <f>$B200</f>
        <v>0.8</v>
      </c>
      <c r="D200" s="236">
        <f t="shared" ref="D200:K200" si="142">$B200</f>
        <v>0.8</v>
      </c>
      <c r="E200" s="236">
        <f t="shared" si="142"/>
        <v>0.8</v>
      </c>
      <c r="F200" s="236">
        <f t="shared" si="142"/>
        <v>0.8</v>
      </c>
      <c r="G200" s="236">
        <f t="shared" si="142"/>
        <v>0.8</v>
      </c>
      <c r="H200" s="236">
        <f t="shared" si="142"/>
        <v>0.8</v>
      </c>
      <c r="I200" s="236">
        <f t="shared" si="142"/>
        <v>0.8</v>
      </c>
      <c r="J200" s="236">
        <f t="shared" si="142"/>
        <v>0.8</v>
      </c>
      <c r="K200" s="243">
        <f t="shared" si="142"/>
        <v>0.8</v>
      </c>
    </row>
    <row r="201" spans="1:11" ht="8.1" customHeight="1" x14ac:dyDescent="0.2">
      <c r="A201" s="10"/>
      <c r="B201" s="34"/>
      <c r="C201" s="99"/>
      <c r="D201" s="99"/>
      <c r="E201" s="99"/>
      <c r="F201" s="99"/>
      <c r="G201" s="99"/>
      <c r="H201" s="99"/>
      <c r="I201" s="99"/>
      <c r="J201" s="99"/>
      <c r="K201" s="179"/>
    </row>
    <row r="202" spans="1:11" ht="18.75" x14ac:dyDescent="0.2">
      <c r="A202" s="12" t="s">
        <v>111</v>
      </c>
      <c r="B202" s="37">
        <v>35000</v>
      </c>
      <c r="C202" s="116">
        <f>$B202</f>
        <v>35000</v>
      </c>
      <c r="D202" s="116">
        <f t="shared" ref="D202:K202" si="143">$B202</f>
        <v>35000</v>
      </c>
      <c r="E202" s="116">
        <f t="shared" si="143"/>
        <v>35000</v>
      </c>
      <c r="F202" s="116">
        <f t="shared" si="143"/>
        <v>35000</v>
      </c>
      <c r="G202" s="116">
        <f t="shared" si="143"/>
        <v>35000</v>
      </c>
      <c r="H202" s="116">
        <f t="shared" si="143"/>
        <v>35000</v>
      </c>
      <c r="I202" s="116">
        <f t="shared" si="143"/>
        <v>35000</v>
      </c>
      <c r="J202" s="116">
        <f t="shared" si="143"/>
        <v>35000</v>
      </c>
      <c r="K202" s="182">
        <f t="shared" si="143"/>
        <v>35000</v>
      </c>
    </row>
    <row r="203" spans="1:11" ht="18.75" x14ac:dyDescent="0.2">
      <c r="A203" s="12" t="s">
        <v>112</v>
      </c>
      <c r="B203" s="72">
        <f>B202*B204</f>
        <v>27125</v>
      </c>
      <c r="C203" s="131">
        <f>C202*C204</f>
        <v>27125</v>
      </c>
      <c r="D203" s="131">
        <f t="shared" ref="D203:K203" si="144">D202*D204</f>
        <v>27125</v>
      </c>
      <c r="E203" s="131">
        <f t="shared" si="144"/>
        <v>27125</v>
      </c>
      <c r="F203" s="131">
        <f t="shared" si="144"/>
        <v>27125</v>
      </c>
      <c r="G203" s="131">
        <f t="shared" si="144"/>
        <v>27125</v>
      </c>
      <c r="H203" s="131">
        <f t="shared" si="144"/>
        <v>27125</v>
      </c>
      <c r="I203" s="131">
        <f t="shared" si="144"/>
        <v>27125</v>
      </c>
      <c r="J203" s="131">
        <f t="shared" si="144"/>
        <v>27125</v>
      </c>
      <c r="K203" s="213">
        <f t="shared" si="144"/>
        <v>27125</v>
      </c>
    </row>
    <row r="204" spans="1:11" ht="18.75" x14ac:dyDescent="0.2">
      <c r="A204" s="8" t="s">
        <v>104</v>
      </c>
      <c r="B204" s="48">
        <v>0.77500000000000002</v>
      </c>
      <c r="C204" s="115">
        <f>$B204</f>
        <v>0.77500000000000002</v>
      </c>
      <c r="D204" s="115">
        <f t="shared" ref="D204:K204" si="145">$B204</f>
        <v>0.77500000000000002</v>
      </c>
      <c r="E204" s="115">
        <f t="shared" si="145"/>
        <v>0.77500000000000002</v>
      </c>
      <c r="F204" s="115">
        <f t="shared" si="145"/>
        <v>0.77500000000000002</v>
      </c>
      <c r="G204" s="115">
        <f t="shared" si="145"/>
        <v>0.77500000000000002</v>
      </c>
      <c r="H204" s="115">
        <f t="shared" si="145"/>
        <v>0.77500000000000002</v>
      </c>
      <c r="I204" s="115">
        <f t="shared" si="145"/>
        <v>0.77500000000000002</v>
      </c>
      <c r="J204" s="115">
        <f t="shared" si="145"/>
        <v>0.77500000000000002</v>
      </c>
      <c r="K204" s="193">
        <f t="shared" si="145"/>
        <v>0.77500000000000002</v>
      </c>
    </row>
    <row r="205" spans="1:11" ht="18.75" x14ac:dyDescent="0.2">
      <c r="A205" s="12" t="s">
        <v>113</v>
      </c>
      <c r="B205" s="35">
        <f>B206*B202</f>
        <v>40250</v>
      </c>
      <c r="C205" s="100">
        <f>C206*C202</f>
        <v>40250</v>
      </c>
      <c r="D205" s="100">
        <f t="shared" ref="D205:K205" si="146">D206*D202</f>
        <v>40250</v>
      </c>
      <c r="E205" s="100">
        <f t="shared" si="146"/>
        <v>40250</v>
      </c>
      <c r="F205" s="100">
        <f t="shared" si="146"/>
        <v>40250</v>
      </c>
      <c r="G205" s="100">
        <f t="shared" si="146"/>
        <v>40250</v>
      </c>
      <c r="H205" s="100">
        <f t="shared" si="146"/>
        <v>40250</v>
      </c>
      <c r="I205" s="100">
        <f t="shared" si="146"/>
        <v>40250</v>
      </c>
      <c r="J205" s="100">
        <f t="shared" si="146"/>
        <v>40250</v>
      </c>
      <c r="K205" s="180">
        <f t="shared" si="146"/>
        <v>40250</v>
      </c>
    </row>
    <row r="206" spans="1:11" ht="18.75" x14ac:dyDescent="0.2">
      <c r="A206" s="8" t="s">
        <v>110</v>
      </c>
      <c r="B206" s="75">
        <v>1.1499999999999999</v>
      </c>
      <c r="C206" s="236">
        <f>$B206</f>
        <v>1.1499999999999999</v>
      </c>
      <c r="D206" s="236">
        <f t="shared" ref="D206:K206" si="147">$B206</f>
        <v>1.1499999999999999</v>
      </c>
      <c r="E206" s="236">
        <f t="shared" si="147"/>
        <v>1.1499999999999999</v>
      </c>
      <c r="F206" s="236">
        <f t="shared" si="147"/>
        <v>1.1499999999999999</v>
      </c>
      <c r="G206" s="236">
        <f t="shared" si="147"/>
        <v>1.1499999999999999</v>
      </c>
      <c r="H206" s="236">
        <f t="shared" si="147"/>
        <v>1.1499999999999999</v>
      </c>
      <c r="I206" s="236">
        <f t="shared" si="147"/>
        <v>1.1499999999999999</v>
      </c>
      <c r="J206" s="236">
        <f t="shared" si="147"/>
        <v>1.1499999999999999</v>
      </c>
      <c r="K206" s="243">
        <f t="shared" si="147"/>
        <v>1.1499999999999999</v>
      </c>
    </row>
    <row r="207" spans="1:11" ht="8.1" customHeight="1" x14ac:dyDescent="0.2">
      <c r="A207" s="10"/>
      <c r="B207" s="44"/>
      <c r="C207" s="108"/>
      <c r="D207" s="108"/>
      <c r="E207" s="108"/>
      <c r="F207" s="108"/>
      <c r="G207" s="108"/>
      <c r="H207" s="108"/>
      <c r="I207" s="108"/>
      <c r="J207" s="108"/>
      <c r="K207" s="202"/>
    </row>
    <row r="208" spans="1:11" ht="18.75" x14ac:dyDescent="0.2">
      <c r="A208" s="21" t="s">
        <v>114</v>
      </c>
      <c r="B208" s="76">
        <f>B210*0.6</f>
        <v>47250</v>
      </c>
      <c r="C208" s="134">
        <f>C210*0.6</f>
        <v>33210</v>
      </c>
      <c r="D208" s="134">
        <f t="shared" ref="D208:K208" si="148">D210*0.6</f>
        <v>35910</v>
      </c>
      <c r="E208" s="134">
        <f t="shared" si="148"/>
        <v>37800</v>
      </c>
      <c r="F208" s="134">
        <f t="shared" si="148"/>
        <v>40230</v>
      </c>
      <c r="G208" s="134">
        <f t="shared" si="148"/>
        <v>42660</v>
      </c>
      <c r="H208" s="134">
        <f t="shared" si="148"/>
        <v>45090</v>
      </c>
      <c r="I208" s="134">
        <f t="shared" si="148"/>
        <v>49680</v>
      </c>
      <c r="J208" s="134">
        <f t="shared" si="148"/>
        <v>52110</v>
      </c>
      <c r="K208" s="244">
        <f t="shared" si="148"/>
        <v>54540</v>
      </c>
    </row>
    <row r="209" spans="1:11" ht="18.75" x14ac:dyDescent="0.2">
      <c r="A209" s="24" t="s">
        <v>115</v>
      </c>
      <c r="B209" s="76">
        <f>B210*0.4</f>
        <v>31500</v>
      </c>
      <c r="C209" s="134">
        <f>C210*0.4</f>
        <v>22140</v>
      </c>
      <c r="D209" s="134">
        <f t="shared" ref="D209:K209" si="149">D210*0.4</f>
        <v>23940</v>
      </c>
      <c r="E209" s="134">
        <f t="shared" si="149"/>
        <v>25200</v>
      </c>
      <c r="F209" s="134">
        <f t="shared" si="149"/>
        <v>26820</v>
      </c>
      <c r="G209" s="134">
        <f t="shared" si="149"/>
        <v>28440</v>
      </c>
      <c r="H209" s="134">
        <f t="shared" si="149"/>
        <v>30060</v>
      </c>
      <c r="I209" s="134">
        <f t="shared" si="149"/>
        <v>33120</v>
      </c>
      <c r="J209" s="134">
        <f t="shared" si="149"/>
        <v>34740</v>
      </c>
      <c r="K209" s="244">
        <f t="shared" si="149"/>
        <v>36360</v>
      </c>
    </row>
    <row r="210" spans="1:11" ht="18.75" x14ac:dyDescent="0.2">
      <c r="A210" s="12" t="s">
        <v>116</v>
      </c>
      <c r="B210" s="72">
        <f>B46*B211</f>
        <v>78750</v>
      </c>
      <c r="C210" s="131">
        <f>C46*C211</f>
        <v>55350</v>
      </c>
      <c r="D210" s="131">
        <f t="shared" ref="D210:K210" si="150">D46*D211</f>
        <v>59850</v>
      </c>
      <c r="E210" s="131">
        <f t="shared" si="150"/>
        <v>63000</v>
      </c>
      <c r="F210" s="131">
        <f t="shared" si="150"/>
        <v>67050</v>
      </c>
      <c r="G210" s="131">
        <f t="shared" si="150"/>
        <v>71100</v>
      </c>
      <c r="H210" s="131">
        <f t="shared" si="150"/>
        <v>75150</v>
      </c>
      <c r="I210" s="131">
        <f t="shared" si="150"/>
        <v>82800</v>
      </c>
      <c r="J210" s="131">
        <f t="shared" si="150"/>
        <v>86850</v>
      </c>
      <c r="K210" s="213">
        <f t="shared" si="150"/>
        <v>90900</v>
      </c>
    </row>
    <row r="211" spans="1:11" ht="18.75" x14ac:dyDescent="0.2">
      <c r="A211" s="8" t="s">
        <v>117</v>
      </c>
      <c r="B211" s="77">
        <v>450</v>
      </c>
      <c r="C211" s="237">
        <f>$B211</f>
        <v>450</v>
      </c>
      <c r="D211" s="237">
        <f t="shared" ref="D211:K211" si="151">$B211</f>
        <v>450</v>
      </c>
      <c r="E211" s="237">
        <f t="shared" si="151"/>
        <v>450</v>
      </c>
      <c r="F211" s="237">
        <f t="shared" si="151"/>
        <v>450</v>
      </c>
      <c r="G211" s="237">
        <f t="shared" si="151"/>
        <v>450</v>
      </c>
      <c r="H211" s="237">
        <f t="shared" si="151"/>
        <v>450</v>
      </c>
      <c r="I211" s="237">
        <f t="shared" si="151"/>
        <v>450</v>
      </c>
      <c r="J211" s="237">
        <f t="shared" si="151"/>
        <v>450</v>
      </c>
      <c r="K211" s="245">
        <f t="shared" si="151"/>
        <v>450</v>
      </c>
    </row>
    <row r="212" spans="1:11" ht="18.75" x14ac:dyDescent="0.2">
      <c r="A212" s="8" t="s">
        <v>284</v>
      </c>
      <c r="B212" s="255">
        <f>B46</f>
        <v>175</v>
      </c>
      <c r="C212" s="256">
        <f>C46</f>
        <v>123</v>
      </c>
      <c r="D212" s="256">
        <f t="shared" ref="D212:K212" si="152">D46</f>
        <v>133</v>
      </c>
      <c r="E212" s="256">
        <f t="shared" si="152"/>
        <v>140</v>
      </c>
      <c r="F212" s="256">
        <f t="shared" si="152"/>
        <v>149</v>
      </c>
      <c r="G212" s="256">
        <f t="shared" si="152"/>
        <v>158</v>
      </c>
      <c r="H212" s="256">
        <f t="shared" si="152"/>
        <v>167</v>
      </c>
      <c r="I212" s="256">
        <f t="shared" si="152"/>
        <v>184</v>
      </c>
      <c r="J212" s="256">
        <f t="shared" si="152"/>
        <v>193</v>
      </c>
      <c r="K212" s="257">
        <f t="shared" si="152"/>
        <v>202</v>
      </c>
    </row>
    <row r="213" spans="1:11" ht="18.75" x14ac:dyDescent="0.2">
      <c r="A213" s="24" t="s">
        <v>118</v>
      </c>
      <c r="B213" s="62">
        <f>B208*B214</f>
        <v>34256.25</v>
      </c>
      <c r="C213" s="125">
        <f>C208*C214</f>
        <v>24077.25</v>
      </c>
      <c r="D213" s="125">
        <f t="shared" ref="D213:K213" si="153">D208*D214</f>
        <v>26034.75</v>
      </c>
      <c r="E213" s="125">
        <f t="shared" si="153"/>
        <v>27405</v>
      </c>
      <c r="F213" s="125">
        <f t="shared" si="153"/>
        <v>29166.75</v>
      </c>
      <c r="G213" s="125">
        <f t="shared" si="153"/>
        <v>30928.5</v>
      </c>
      <c r="H213" s="125">
        <f t="shared" si="153"/>
        <v>32690.25</v>
      </c>
      <c r="I213" s="125">
        <f t="shared" si="153"/>
        <v>36018</v>
      </c>
      <c r="J213" s="125">
        <f t="shared" si="153"/>
        <v>37779.75</v>
      </c>
      <c r="K213" s="207">
        <f t="shared" si="153"/>
        <v>39541.5</v>
      </c>
    </row>
    <row r="214" spans="1:11" ht="18.75" x14ac:dyDescent="0.2">
      <c r="A214" s="8" t="s">
        <v>104</v>
      </c>
      <c r="B214" s="48">
        <v>0.72499999999999998</v>
      </c>
      <c r="C214" s="115">
        <f>$B214</f>
        <v>0.72499999999999998</v>
      </c>
      <c r="D214" s="115">
        <f t="shared" ref="D214:K214" si="154">$B214</f>
        <v>0.72499999999999998</v>
      </c>
      <c r="E214" s="115">
        <f t="shared" si="154"/>
        <v>0.72499999999999998</v>
      </c>
      <c r="F214" s="115">
        <f t="shared" si="154"/>
        <v>0.72499999999999998</v>
      </c>
      <c r="G214" s="115">
        <f t="shared" si="154"/>
        <v>0.72499999999999998</v>
      </c>
      <c r="H214" s="115">
        <f t="shared" si="154"/>
        <v>0.72499999999999998</v>
      </c>
      <c r="I214" s="115">
        <f t="shared" si="154"/>
        <v>0.72499999999999998</v>
      </c>
      <c r="J214" s="115">
        <f t="shared" si="154"/>
        <v>0.72499999999999998</v>
      </c>
      <c r="K214" s="193">
        <f t="shared" si="154"/>
        <v>0.72499999999999998</v>
      </c>
    </row>
    <row r="215" spans="1:11" ht="18.75" x14ac:dyDescent="0.2">
      <c r="A215" s="24" t="s">
        <v>307</v>
      </c>
      <c r="B215" s="62">
        <f>B209*B216</f>
        <v>18900</v>
      </c>
      <c r="C215" s="125">
        <f>C209*C216</f>
        <v>13284</v>
      </c>
      <c r="D215" s="125">
        <f t="shared" ref="D215:K215" si="155">D209*D216</f>
        <v>14364</v>
      </c>
      <c r="E215" s="125">
        <f t="shared" si="155"/>
        <v>15120</v>
      </c>
      <c r="F215" s="125">
        <f t="shared" si="155"/>
        <v>16092</v>
      </c>
      <c r="G215" s="125">
        <f t="shared" si="155"/>
        <v>17064</v>
      </c>
      <c r="H215" s="125">
        <f t="shared" si="155"/>
        <v>18036</v>
      </c>
      <c r="I215" s="125">
        <f t="shared" si="155"/>
        <v>19872</v>
      </c>
      <c r="J215" s="125">
        <f t="shared" si="155"/>
        <v>20844</v>
      </c>
      <c r="K215" s="207">
        <f t="shared" si="155"/>
        <v>21816</v>
      </c>
    </row>
    <row r="216" spans="1:11" ht="18.75" x14ac:dyDescent="0.2">
      <c r="A216" s="9" t="s">
        <v>308</v>
      </c>
      <c r="B216" s="48">
        <v>0.6</v>
      </c>
      <c r="C216" s="115">
        <f>$B216</f>
        <v>0.6</v>
      </c>
      <c r="D216" s="115">
        <f t="shared" ref="D216:K216" si="156">$B216</f>
        <v>0.6</v>
      </c>
      <c r="E216" s="115">
        <f t="shared" si="156"/>
        <v>0.6</v>
      </c>
      <c r="F216" s="115">
        <f t="shared" si="156"/>
        <v>0.6</v>
      </c>
      <c r="G216" s="115">
        <f t="shared" si="156"/>
        <v>0.6</v>
      </c>
      <c r="H216" s="115">
        <f t="shared" si="156"/>
        <v>0.6</v>
      </c>
      <c r="I216" s="115">
        <f t="shared" si="156"/>
        <v>0.6</v>
      </c>
      <c r="J216" s="115">
        <f t="shared" si="156"/>
        <v>0.6</v>
      </c>
      <c r="K216" s="193">
        <f t="shared" si="156"/>
        <v>0.6</v>
      </c>
    </row>
    <row r="217" spans="1:11" ht="18.75" x14ac:dyDescent="0.2">
      <c r="A217" s="12" t="s">
        <v>119</v>
      </c>
      <c r="B217" s="78">
        <f>B213+B215</f>
        <v>53156.25</v>
      </c>
      <c r="C217" s="135">
        <f>C213+C215</f>
        <v>37361.25</v>
      </c>
      <c r="D217" s="135">
        <f t="shared" ref="D217:K217" si="157">D213+D215</f>
        <v>40398.75</v>
      </c>
      <c r="E217" s="135">
        <f t="shared" si="157"/>
        <v>42525</v>
      </c>
      <c r="F217" s="135">
        <f t="shared" si="157"/>
        <v>45258.75</v>
      </c>
      <c r="G217" s="135">
        <f t="shared" si="157"/>
        <v>47992.5</v>
      </c>
      <c r="H217" s="135">
        <f t="shared" si="157"/>
        <v>50726.25</v>
      </c>
      <c r="I217" s="135">
        <f t="shared" si="157"/>
        <v>55890</v>
      </c>
      <c r="J217" s="135">
        <f t="shared" si="157"/>
        <v>58623.75</v>
      </c>
      <c r="K217" s="246">
        <f t="shared" si="157"/>
        <v>61357.5</v>
      </c>
    </row>
    <row r="218" spans="1:11" ht="18.75" x14ac:dyDescent="0.2">
      <c r="A218" s="8" t="s">
        <v>104</v>
      </c>
      <c r="B218" s="79">
        <f>B217/B210</f>
        <v>0.67500000000000004</v>
      </c>
      <c r="C218" s="136">
        <f>C217/C210</f>
        <v>0.67500000000000004</v>
      </c>
      <c r="D218" s="136">
        <f t="shared" ref="D218:K218" si="158">D217/D210</f>
        <v>0.67500000000000004</v>
      </c>
      <c r="E218" s="136">
        <f t="shared" si="158"/>
        <v>0.67500000000000004</v>
      </c>
      <c r="F218" s="136">
        <f t="shared" si="158"/>
        <v>0.67500000000000004</v>
      </c>
      <c r="G218" s="136">
        <f t="shared" si="158"/>
        <v>0.67500000000000004</v>
      </c>
      <c r="H218" s="136">
        <f t="shared" si="158"/>
        <v>0.67500000000000004</v>
      </c>
      <c r="I218" s="136">
        <f t="shared" si="158"/>
        <v>0.67500000000000004</v>
      </c>
      <c r="J218" s="136">
        <f t="shared" si="158"/>
        <v>0.67500000000000004</v>
      </c>
      <c r="K218" s="247">
        <f t="shared" si="158"/>
        <v>0.67500000000000004</v>
      </c>
    </row>
    <row r="219" spans="1:11" ht="18.75" x14ac:dyDescent="0.2">
      <c r="A219" s="12" t="s">
        <v>120</v>
      </c>
      <c r="B219" s="35">
        <f>B220*B210</f>
        <v>27562.5</v>
      </c>
      <c r="C219" s="100">
        <f>C220*C210</f>
        <v>19372.5</v>
      </c>
      <c r="D219" s="100">
        <f t="shared" ref="D219:K219" si="159">D220*D210</f>
        <v>20947.5</v>
      </c>
      <c r="E219" s="100">
        <f t="shared" si="159"/>
        <v>22050</v>
      </c>
      <c r="F219" s="100">
        <f t="shared" si="159"/>
        <v>23467.5</v>
      </c>
      <c r="G219" s="100">
        <f t="shared" si="159"/>
        <v>24885</v>
      </c>
      <c r="H219" s="100">
        <f t="shared" si="159"/>
        <v>26302.5</v>
      </c>
      <c r="I219" s="100">
        <f t="shared" si="159"/>
        <v>28979.999999999996</v>
      </c>
      <c r="J219" s="100">
        <f t="shared" si="159"/>
        <v>30397.499999999996</v>
      </c>
      <c r="K219" s="180">
        <f t="shared" si="159"/>
        <v>31814.999999999996</v>
      </c>
    </row>
    <row r="220" spans="1:11" ht="18.75" x14ac:dyDescent="0.2">
      <c r="A220" s="9" t="s">
        <v>121</v>
      </c>
      <c r="B220" s="74">
        <v>0.35</v>
      </c>
      <c r="C220" s="236">
        <f>$B220</f>
        <v>0.35</v>
      </c>
      <c r="D220" s="236">
        <f t="shared" ref="D220:K220" si="160">$B220</f>
        <v>0.35</v>
      </c>
      <c r="E220" s="236">
        <f t="shared" si="160"/>
        <v>0.35</v>
      </c>
      <c r="F220" s="236">
        <f t="shared" si="160"/>
        <v>0.35</v>
      </c>
      <c r="G220" s="236">
        <f t="shared" si="160"/>
        <v>0.35</v>
      </c>
      <c r="H220" s="236">
        <f t="shared" si="160"/>
        <v>0.35</v>
      </c>
      <c r="I220" s="236">
        <f t="shared" si="160"/>
        <v>0.35</v>
      </c>
      <c r="J220" s="236">
        <f t="shared" si="160"/>
        <v>0.35</v>
      </c>
      <c r="K220" s="243">
        <f t="shared" si="160"/>
        <v>0.35</v>
      </c>
    </row>
    <row r="221" spans="1:11" ht="8.1" customHeight="1" x14ac:dyDescent="0.2">
      <c r="A221" s="10"/>
      <c r="B221" s="34"/>
      <c r="C221" s="99"/>
      <c r="D221" s="99"/>
      <c r="E221" s="99"/>
      <c r="F221" s="99"/>
      <c r="G221" s="99"/>
      <c r="H221" s="99"/>
      <c r="I221" s="99"/>
      <c r="J221" s="99"/>
      <c r="K221" s="179"/>
    </row>
    <row r="222" spans="1:11" ht="18.75" x14ac:dyDescent="0.2">
      <c r="A222" s="24" t="s">
        <v>122</v>
      </c>
      <c r="B222" s="67">
        <v>-300</v>
      </c>
      <c r="C222" s="238">
        <f>$B222</f>
        <v>-300</v>
      </c>
      <c r="D222" s="238">
        <f t="shared" ref="D222:K222" si="161">$B222</f>
        <v>-300</v>
      </c>
      <c r="E222" s="238">
        <f t="shared" si="161"/>
        <v>-300</v>
      </c>
      <c r="F222" s="238">
        <f t="shared" si="161"/>
        <v>-300</v>
      </c>
      <c r="G222" s="238">
        <f t="shared" si="161"/>
        <v>-300</v>
      </c>
      <c r="H222" s="238">
        <f t="shared" si="161"/>
        <v>-300</v>
      </c>
      <c r="I222" s="238">
        <f t="shared" si="161"/>
        <v>-300</v>
      </c>
      <c r="J222" s="238">
        <f t="shared" si="161"/>
        <v>-300</v>
      </c>
      <c r="K222" s="248">
        <f t="shared" si="161"/>
        <v>-300</v>
      </c>
    </row>
    <row r="223" spans="1:11" ht="8.1" customHeight="1" thickBot="1" x14ac:dyDescent="0.25">
      <c r="A223" s="26"/>
      <c r="B223" s="71"/>
      <c r="C223" s="130"/>
      <c r="D223" s="130"/>
      <c r="E223" s="130"/>
      <c r="F223" s="130"/>
      <c r="G223" s="130"/>
      <c r="H223" s="130"/>
      <c r="I223" s="130"/>
      <c r="J223" s="130"/>
      <c r="K223" s="226"/>
    </row>
    <row r="224" spans="1:11" ht="19.5" thickTop="1" x14ac:dyDescent="0.2">
      <c r="A224" s="21" t="s">
        <v>123</v>
      </c>
      <c r="B224" s="66">
        <f>B184+B190+B196+B202+B208+B209</f>
        <v>261625</v>
      </c>
      <c r="C224" s="160">
        <f>C184+C190+C196+C202+C208+C209</f>
        <v>238225</v>
      </c>
      <c r="D224" s="160">
        <f t="shared" ref="D224:K224" si="162">D184+D190+D196+D202+D208+D209</f>
        <v>242725</v>
      </c>
      <c r="E224" s="160">
        <f t="shared" si="162"/>
        <v>245875</v>
      </c>
      <c r="F224" s="160">
        <f t="shared" si="162"/>
        <v>249925</v>
      </c>
      <c r="G224" s="160">
        <f t="shared" si="162"/>
        <v>253975</v>
      </c>
      <c r="H224" s="160">
        <f t="shared" si="162"/>
        <v>258025</v>
      </c>
      <c r="I224" s="160">
        <f t="shared" si="162"/>
        <v>265675</v>
      </c>
      <c r="J224" s="160">
        <f t="shared" si="162"/>
        <v>269725</v>
      </c>
      <c r="K224" s="209">
        <f t="shared" si="162"/>
        <v>273775</v>
      </c>
    </row>
    <row r="225" spans="1:11" ht="18.75" x14ac:dyDescent="0.2">
      <c r="A225" s="12" t="s">
        <v>124</v>
      </c>
      <c r="B225" s="39">
        <f>B185+B191+B197+B203+B213+B215+B222</f>
        <v>183668.75</v>
      </c>
      <c r="C225" s="104">
        <f>C185+C191+C197+C203+C213+C215+C222</f>
        <v>167873.75</v>
      </c>
      <c r="D225" s="104">
        <f t="shared" ref="D225:K225" si="163">D185+D191+D197+D203+D213+D215+D222</f>
        <v>170911.25</v>
      </c>
      <c r="E225" s="104">
        <f t="shared" si="163"/>
        <v>173037.5</v>
      </c>
      <c r="F225" s="104">
        <f t="shared" si="163"/>
        <v>175771.25</v>
      </c>
      <c r="G225" s="104">
        <f t="shared" si="163"/>
        <v>178505</v>
      </c>
      <c r="H225" s="104">
        <f t="shared" si="163"/>
        <v>181238.75</v>
      </c>
      <c r="I225" s="104">
        <f t="shared" si="163"/>
        <v>186402.5</v>
      </c>
      <c r="J225" s="104">
        <f t="shared" si="163"/>
        <v>189136.25</v>
      </c>
      <c r="K225" s="185">
        <f t="shared" si="163"/>
        <v>191870</v>
      </c>
    </row>
    <row r="226" spans="1:11" ht="19.5" thickBot="1" x14ac:dyDescent="0.25">
      <c r="A226" s="17" t="s">
        <v>104</v>
      </c>
      <c r="B226" s="90">
        <f>B225/B224</f>
        <v>0.70203057811753466</v>
      </c>
      <c r="C226" s="139">
        <f>C225/C224</f>
        <v>0.70468569629551892</v>
      </c>
      <c r="D226" s="139">
        <f t="shared" ref="D226:K226" si="164">D225/D224</f>
        <v>0.70413533834586461</v>
      </c>
      <c r="E226" s="139">
        <f t="shared" si="164"/>
        <v>0.70376207422470771</v>
      </c>
      <c r="F226" s="139">
        <f t="shared" si="164"/>
        <v>0.70329598879663902</v>
      </c>
      <c r="G226" s="139">
        <f t="shared" si="164"/>
        <v>0.70284476818584507</v>
      </c>
      <c r="H226" s="139">
        <f t="shared" si="164"/>
        <v>0.702407712430966</v>
      </c>
      <c r="I226" s="139">
        <f t="shared" si="164"/>
        <v>0.70161851886703674</v>
      </c>
      <c r="J226" s="139">
        <f t="shared" si="164"/>
        <v>0.70121883399759011</v>
      </c>
      <c r="K226" s="254">
        <f t="shared" si="164"/>
        <v>0.70083097434024288</v>
      </c>
    </row>
    <row r="227" spans="1:11" ht="8.1" customHeight="1" thickTop="1" x14ac:dyDescent="0.2">
      <c r="A227" s="18"/>
      <c r="B227" s="34"/>
      <c r="C227" s="99"/>
      <c r="D227" s="99"/>
      <c r="E227" s="99"/>
      <c r="F227" s="99"/>
      <c r="G227" s="99"/>
      <c r="H227" s="99"/>
      <c r="I227" s="99"/>
      <c r="J227" s="99"/>
      <c r="K227" s="179"/>
    </row>
    <row r="228" spans="1:11" ht="18.75" x14ac:dyDescent="0.2">
      <c r="A228" s="24" t="s">
        <v>125</v>
      </c>
      <c r="B228" s="62">
        <f>B224-B225</f>
        <v>77956.25</v>
      </c>
      <c r="C228" s="125">
        <f>C224-C225</f>
        <v>70351.25</v>
      </c>
      <c r="D228" s="125">
        <f t="shared" ref="D228:K228" si="165">D224-D225</f>
        <v>71813.75</v>
      </c>
      <c r="E228" s="125">
        <f t="shared" si="165"/>
        <v>72837.5</v>
      </c>
      <c r="F228" s="125">
        <f t="shared" si="165"/>
        <v>74153.75</v>
      </c>
      <c r="G228" s="125">
        <f t="shared" si="165"/>
        <v>75470</v>
      </c>
      <c r="H228" s="125">
        <f t="shared" si="165"/>
        <v>76786.25</v>
      </c>
      <c r="I228" s="125">
        <f t="shared" si="165"/>
        <v>79272.5</v>
      </c>
      <c r="J228" s="125">
        <f t="shared" si="165"/>
        <v>80588.75</v>
      </c>
      <c r="K228" s="207">
        <f t="shared" si="165"/>
        <v>81905</v>
      </c>
    </row>
    <row r="229" spans="1:11" ht="8.1" customHeight="1" x14ac:dyDescent="0.2">
      <c r="A229" s="10"/>
      <c r="B229" s="34"/>
      <c r="C229" s="99"/>
      <c r="D229" s="99"/>
      <c r="E229" s="99"/>
      <c r="F229" s="99"/>
      <c r="G229" s="99"/>
      <c r="H229" s="99"/>
      <c r="I229" s="99"/>
      <c r="J229" s="99"/>
      <c r="K229" s="179"/>
    </row>
    <row r="230" spans="1:11" ht="18.75" x14ac:dyDescent="0.2">
      <c r="A230" s="12" t="s">
        <v>126</v>
      </c>
      <c r="B230" s="39">
        <f>B224*B231</f>
        <v>7848.75</v>
      </c>
      <c r="C230" s="104">
        <f>C224*C231</f>
        <v>7146.75</v>
      </c>
      <c r="D230" s="104">
        <f t="shared" ref="D230:K230" si="166">D224*D231</f>
        <v>7281.75</v>
      </c>
      <c r="E230" s="104">
        <f t="shared" si="166"/>
        <v>7376.25</v>
      </c>
      <c r="F230" s="104">
        <f t="shared" si="166"/>
        <v>7497.75</v>
      </c>
      <c r="G230" s="104">
        <f t="shared" si="166"/>
        <v>7619.25</v>
      </c>
      <c r="H230" s="104">
        <f t="shared" si="166"/>
        <v>7740.75</v>
      </c>
      <c r="I230" s="104">
        <f t="shared" si="166"/>
        <v>7970.25</v>
      </c>
      <c r="J230" s="104">
        <f t="shared" si="166"/>
        <v>8091.75</v>
      </c>
      <c r="K230" s="185">
        <f t="shared" si="166"/>
        <v>8213.25</v>
      </c>
    </row>
    <row r="231" spans="1:11" ht="18.75" x14ac:dyDescent="0.2">
      <c r="A231" s="8" t="s">
        <v>127</v>
      </c>
      <c r="B231" s="80">
        <v>0.03</v>
      </c>
      <c r="C231" s="236">
        <f>$B231</f>
        <v>0.03</v>
      </c>
      <c r="D231" s="236">
        <f t="shared" ref="D231:K231" si="167">$B231</f>
        <v>0.03</v>
      </c>
      <c r="E231" s="236">
        <f t="shared" si="167"/>
        <v>0.03</v>
      </c>
      <c r="F231" s="236">
        <f t="shared" si="167"/>
        <v>0.03</v>
      </c>
      <c r="G231" s="236">
        <f t="shared" si="167"/>
        <v>0.03</v>
      </c>
      <c r="H231" s="236">
        <f t="shared" si="167"/>
        <v>0.03</v>
      </c>
      <c r="I231" s="236">
        <f t="shared" si="167"/>
        <v>0.03</v>
      </c>
      <c r="J231" s="236">
        <f t="shared" si="167"/>
        <v>0.03</v>
      </c>
      <c r="K231" s="243">
        <f t="shared" si="167"/>
        <v>0.03</v>
      </c>
    </row>
    <row r="232" spans="1:11" ht="18.75" x14ac:dyDescent="0.2">
      <c r="A232" s="12" t="s">
        <v>128</v>
      </c>
      <c r="B232" s="35">
        <f>B233*B230</f>
        <v>784.875</v>
      </c>
      <c r="C232" s="100">
        <f>C233*C230</f>
        <v>714.67500000000007</v>
      </c>
      <c r="D232" s="100">
        <f t="shared" ref="D232:K232" si="168">D233*D230</f>
        <v>728.17500000000007</v>
      </c>
      <c r="E232" s="100">
        <f t="shared" si="168"/>
        <v>737.625</v>
      </c>
      <c r="F232" s="100">
        <f t="shared" si="168"/>
        <v>749.77500000000009</v>
      </c>
      <c r="G232" s="100">
        <f t="shared" si="168"/>
        <v>761.92500000000007</v>
      </c>
      <c r="H232" s="100">
        <f t="shared" si="168"/>
        <v>774.07500000000005</v>
      </c>
      <c r="I232" s="100">
        <f t="shared" si="168"/>
        <v>797.02500000000009</v>
      </c>
      <c r="J232" s="100">
        <f t="shared" si="168"/>
        <v>809.17500000000007</v>
      </c>
      <c r="K232" s="180">
        <f t="shared" si="168"/>
        <v>821.32500000000005</v>
      </c>
    </row>
    <row r="233" spans="1:11" ht="18.75" x14ac:dyDescent="0.2">
      <c r="A233" s="8" t="s">
        <v>104</v>
      </c>
      <c r="B233" s="48">
        <v>0.1</v>
      </c>
      <c r="C233" s="115">
        <f>$B233</f>
        <v>0.1</v>
      </c>
      <c r="D233" s="115">
        <f t="shared" ref="D233:K233" si="169">$B233</f>
        <v>0.1</v>
      </c>
      <c r="E233" s="115">
        <f t="shared" si="169"/>
        <v>0.1</v>
      </c>
      <c r="F233" s="115">
        <f t="shared" si="169"/>
        <v>0.1</v>
      </c>
      <c r="G233" s="115">
        <f t="shared" si="169"/>
        <v>0.1</v>
      </c>
      <c r="H233" s="115">
        <f t="shared" si="169"/>
        <v>0.1</v>
      </c>
      <c r="I233" s="115">
        <f t="shared" si="169"/>
        <v>0.1</v>
      </c>
      <c r="J233" s="115">
        <f t="shared" si="169"/>
        <v>0.1</v>
      </c>
      <c r="K233" s="193">
        <f t="shared" si="169"/>
        <v>0.1</v>
      </c>
    </row>
    <row r="234" spans="1:11" ht="8.1" customHeight="1" x14ac:dyDescent="0.2">
      <c r="A234" s="10"/>
      <c r="B234" s="34"/>
      <c r="C234" s="99"/>
      <c r="D234" s="99"/>
      <c r="E234" s="99"/>
      <c r="F234" s="99"/>
      <c r="G234" s="99"/>
      <c r="H234" s="99"/>
      <c r="I234" s="99"/>
      <c r="J234" s="99"/>
      <c r="K234" s="179"/>
    </row>
    <row r="235" spans="1:11" ht="18.75" x14ac:dyDescent="0.2">
      <c r="A235" s="16" t="s">
        <v>129</v>
      </c>
      <c r="B235" s="52">
        <f>B236*B224</f>
        <v>0</v>
      </c>
      <c r="C235" s="116">
        <f>C236*C224</f>
        <v>0</v>
      </c>
      <c r="D235" s="116">
        <f t="shared" ref="D235:K235" si="170">D236*D224</f>
        <v>0</v>
      </c>
      <c r="E235" s="116">
        <f t="shared" si="170"/>
        <v>0</v>
      </c>
      <c r="F235" s="116">
        <f t="shared" si="170"/>
        <v>0</v>
      </c>
      <c r="G235" s="116">
        <f t="shared" si="170"/>
        <v>0</v>
      </c>
      <c r="H235" s="116">
        <f t="shared" si="170"/>
        <v>0</v>
      </c>
      <c r="I235" s="116">
        <f t="shared" si="170"/>
        <v>0</v>
      </c>
      <c r="J235" s="116">
        <f t="shared" si="170"/>
        <v>0</v>
      </c>
      <c r="K235" s="182">
        <f t="shared" si="170"/>
        <v>0</v>
      </c>
    </row>
    <row r="236" spans="1:11" ht="18.75" x14ac:dyDescent="0.2">
      <c r="A236" s="15" t="s">
        <v>127</v>
      </c>
      <c r="B236" s="81">
        <v>0</v>
      </c>
      <c r="C236" s="236">
        <f>$B236</f>
        <v>0</v>
      </c>
      <c r="D236" s="236">
        <f t="shared" ref="D236:K236" si="171">$B236</f>
        <v>0</v>
      </c>
      <c r="E236" s="236">
        <f t="shared" si="171"/>
        <v>0</v>
      </c>
      <c r="F236" s="236">
        <f t="shared" si="171"/>
        <v>0</v>
      </c>
      <c r="G236" s="236">
        <f t="shared" si="171"/>
        <v>0</v>
      </c>
      <c r="H236" s="236">
        <f t="shared" si="171"/>
        <v>0</v>
      </c>
      <c r="I236" s="236">
        <f t="shared" si="171"/>
        <v>0</v>
      </c>
      <c r="J236" s="236">
        <f t="shared" si="171"/>
        <v>0</v>
      </c>
      <c r="K236" s="243">
        <f t="shared" si="171"/>
        <v>0</v>
      </c>
    </row>
    <row r="237" spans="1:11" ht="18.75" x14ac:dyDescent="0.2">
      <c r="A237" s="16" t="s">
        <v>130</v>
      </c>
      <c r="B237" s="82">
        <f>B235*B238</f>
        <v>0</v>
      </c>
      <c r="C237" s="137">
        <f>C235*C238</f>
        <v>0</v>
      </c>
      <c r="D237" s="137">
        <f t="shared" ref="D237:K237" si="172">D235*D238</f>
        <v>0</v>
      </c>
      <c r="E237" s="137">
        <f t="shared" si="172"/>
        <v>0</v>
      </c>
      <c r="F237" s="137">
        <f t="shared" si="172"/>
        <v>0</v>
      </c>
      <c r="G237" s="137">
        <f t="shared" si="172"/>
        <v>0</v>
      </c>
      <c r="H237" s="137">
        <f t="shared" si="172"/>
        <v>0</v>
      </c>
      <c r="I237" s="137">
        <f t="shared" si="172"/>
        <v>0</v>
      </c>
      <c r="J237" s="137">
        <f t="shared" si="172"/>
        <v>0</v>
      </c>
      <c r="K237" s="249">
        <f t="shared" si="172"/>
        <v>0</v>
      </c>
    </row>
    <row r="238" spans="1:11" ht="19.5" thickBot="1" x14ac:dyDescent="0.25">
      <c r="A238" s="17" t="s">
        <v>104</v>
      </c>
      <c r="B238" s="83">
        <v>0</v>
      </c>
      <c r="C238" s="154">
        <f>$B238</f>
        <v>0</v>
      </c>
      <c r="D238" s="154">
        <f t="shared" ref="D238:K238" si="173">$B238</f>
        <v>0</v>
      </c>
      <c r="E238" s="154">
        <f t="shared" si="173"/>
        <v>0</v>
      </c>
      <c r="F238" s="154">
        <f t="shared" si="173"/>
        <v>0</v>
      </c>
      <c r="G238" s="154">
        <f t="shared" si="173"/>
        <v>0</v>
      </c>
      <c r="H238" s="154">
        <f t="shared" si="173"/>
        <v>0</v>
      </c>
      <c r="I238" s="154">
        <f t="shared" si="173"/>
        <v>0</v>
      </c>
      <c r="J238" s="154">
        <f t="shared" si="173"/>
        <v>0</v>
      </c>
      <c r="K238" s="205">
        <f t="shared" si="173"/>
        <v>0</v>
      </c>
    </row>
    <row r="239" spans="1:11" ht="8.1" customHeight="1" thickTop="1" x14ac:dyDescent="0.2">
      <c r="A239" s="8"/>
      <c r="B239" s="48"/>
      <c r="C239" s="239"/>
      <c r="D239" s="239"/>
      <c r="E239" s="239"/>
      <c r="F239" s="239"/>
      <c r="G239" s="239"/>
      <c r="H239" s="239"/>
      <c r="I239" s="239"/>
      <c r="J239" s="239"/>
      <c r="K239" s="250"/>
    </row>
    <row r="240" spans="1:11" ht="18.75" x14ac:dyDescent="0.2">
      <c r="A240" s="12" t="s">
        <v>285</v>
      </c>
      <c r="B240" s="84">
        <v>0</v>
      </c>
      <c r="C240" s="152">
        <f t="shared" ref="C240:K240" si="174">ROUND($B240*C$4,0)</f>
        <v>0</v>
      </c>
      <c r="D240" s="152">
        <f t="shared" si="174"/>
        <v>0</v>
      </c>
      <c r="E240" s="152">
        <f t="shared" si="174"/>
        <v>0</v>
      </c>
      <c r="F240" s="152">
        <f t="shared" si="174"/>
        <v>0</v>
      </c>
      <c r="G240" s="152">
        <f t="shared" si="174"/>
        <v>0</v>
      </c>
      <c r="H240" s="152">
        <f t="shared" si="174"/>
        <v>0</v>
      </c>
      <c r="I240" s="152">
        <f t="shared" si="174"/>
        <v>0</v>
      </c>
      <c r="J240" s="152">
        <f t="shared" si="174"/>
        <v>0</v>
      </c>
      <c r="K240" s="181">
        <f t="shared" si="174"/>
        <v>0</v>
      </c>
    </row>
    <row r="241" spans="1:11" ht="18.75" x14ac:dyDescent="0.2">
      <c r="A241" s="9" t="s">
        <v>280</v>
      </c>
      <c r="B241" s="85">
        <v>0</v>
      </c>
      <c r="C241" s="233">
        <f>$B241</f>
        <v>0</v>
      </c>
      <c r="D241" s="233">
        <f t="shared" ref="D241:K242" si="175">$B241</f>
        <v>0</v>
      </c>
      <c r="E241" s="233">
        <f t="shared" si="175"/>
        <v>0</v>
      </c>
      <c r="F241" s="233">
        <f t="shared" si="175"/>
        <v>0</v>
      </c>
      <c r="G241" s="233">
        <f t="shared" si="175"/>
        <v>0</v>
      </c>
      <c r="H241" s="233">
        <f t="shared" si="175"/>
        <v>0</v>
      </c>
      <c r="I241" s="233">
        <f t="shared" si="175"/>
        <v>0</v>
      </c>
      <c r="J241" s="233">
        <f t="shared" si="175"/>
        <v>0</v>
      </c>
      <c r="K241" s="251">
        <f t="shared" si="175"/>
        <v>0</v>
      </c>
    </row>
    <row r="242" spans="1:11" ht="18.75" x14ac:dyDescent="0.2">
      <c r="A242" s="9" t="s">
        <v>281</v>
      </c>
      <c r="B242" s="86">
        <v>0</v>
      </c>
      <c r="C242" s="234">
        <f>$B242</f>
        <v>0</v>
      </c>
      <c r="D242" s="234">
        <f t="shared" si="175"/>
        <v>0</v>
      </c>
      <c r="E242" s="234">
        <f t="shared" si="175"/>
        <v>0</v>
      </c>
      <c r="F242" s="234">
        <f t="shared" si="175"/>
        <v>0</v>
      </c>
      <c r="G242" s="234">
        <f t="shared" si="175"/>
        <v>0</v>
      </c>
      <c r="H242" s="234">
        <f t="shared" si="175"/>
        <v>0</v>
      </c>
      <c r="I242" s="234">
        <f t="shared" si="175"/>
        <v>0</v>
      </c>
      <c r="J242" s="234">
        <f t="shared" si="175"/>
        <v>0</v>
      </c>
      <c r="K242" s="252">
        <f t="shared" si="175"/>
        <v>0</v>
      </c>
    </row>
    <row r="243" spans="1:11" ht="18.75" x14ac:dyDescent="0.2">
      <c r="A243" s="8" t="s">
        <v>282</v>
      </c>
      <c r="B243" s="87">
        <f>SUM(B241:B242)</f>
        <v>0</v>
      </c>
      <c r="C243" s="138">
        <f>SUM(C241:C242)</f>
        <v>0</v>
      </c>
      <c r="D243" s="138">
        <f t="shared" ref="D243:K243" si="176">SUM(D241:D242)</f>
        <v>0</v>
      </c>
      <c r="E243" s="138">
        <f t="shared" si="176"/>
        <v>0</v>
      </c>
      <c r="F243" s="138">
        <f t="shared" si="176"/>
        <v>0</v>
      </c>
      <c r="G243" s="138">
        <f t="shared" si="176"/>
        <v>0</v>
      </c>
      <c r="H243" s="138">
        <f t="shared" si="176"/>
        <v>0</v>
      </c>
      <c r="I243" s="138">
        <f t="shared" si="176"/>
        <v>0</v>
      </c>
      <c r="J243" s="138">
        <f t="shared" si="176"/>
        <v>0</v>
      </c>
      <c r="K243" s="253">
        <f t="shared" si="176"/>
        <v>0</v>
      </c>
    </row>
    <row r="244" spans="1:11" ht="8.1" customHeight="1" x14ac:dyDescent="0.2">
      <c r="A244" s="10"/>
      <c r="B244" s="34"/>
      <c r="C244" s="99"/>
      <c r="D244" s="99"/>
      <c r="E244" s="99"/>
      <c r="F244" s="99"/>
      <c r="G244" s="99"/>
      <c r="H244" s="99"/>
      <c r="I244" s="99"/>
      <c r="J244" s="99"/>
      <c r="K244" s="179"/>
    </row>
    <row r="245" spans="1:11" ht="18.75" x14ac:dyDescent="0.2">
      <c r="A245" s="12" t="s">
        <v>133</v>
      </c>
      <c r="B245" s="84">
        <v>825</v>
      </c>
      <c r="C245" s="152">
        <f>$B245</f>
        <v>825</v>
      </c>
      <c r="D245" s="152">
        <f t="shared" ref="D245:K245" si="177">$B245</f>
        <v>825</v>
      </c>
      <c r="E245" s="152">
        <f t="shared" si="177"/>
        <v>825</v>
      </c>
      <c r="F245" s="152">
        <f t="shared" si="177"/>
        <v>825</v>
      </c>
      <c r="G245" s="152">
        <f t="shared" si="177"/>
        <v>825</v>
      </c>
      <c r="H245" s="152">
        <f t="shared" si="177"/>
        <v>825</v>
      </c>
      <c r="I245" s="152">
        <f t="shared" si="177"/>
        <v>825</v>
      </c>
      <c r="J245" s="152">
        <f t="shared" si="177"/>
        <v>825</v>
      </c>
      <c r="K245" s="181">
        <f t="shared" si="177"/>
        <v>825</v>
      </c>
    </row>
    <row r="246" spans="1:11" ht="18.75" x14ac:dyDescent="0.2">
      <c r="A246" s="9" t="s">
        <v>280</v>
      </c>
      <c r="B246" s="85">
        <v>175</v>
      </c>
      <c r="C246" s="233">
        <f>$B246</f>
        <v>175</v>
      </c>
      <c r="D246" s="233">
        <f t="shared" ref="D246:K247" si="178">$B246</f>
        <v>175</v>
      </c>
      <c r="E246" s="233">
        <f t="shared" si="178"/>
        <v>175</v>
      </c>
      <c r="F246" s="233">
        <f t="shared" si="178"/>
        <v>175</v>
      </c>
      <c r="G246" s="233">
        <f t="shared" si="178"/>
        <v>175</v>
      </c>
      <c r="H246" s="233">
        <f t="shared" si="178"/>
        <v>175</v>
      </c>
      <c r="I246" s="233">
        <f t="shared" si="178"/>
        <v>175</v>
      </c>
      <c r="J246" s="233">
        <f t="shared" si="178"/>
        <v>175</v>
      </c>
      <c r="K246" s="251">
        <f t="shared" si="178"/>
        <v>175</v>
      </c>
    </row>
    <row r="247" spans="1:11" ht="18.75" x14ac:dyDescent="0.2">
      <c r="A247" s="9" t="s">
        <v>281</v>
      </c>
      <c r="B247" s="86">
        <v>155</v>
      </c>
      <c r="C247" s="234">
        <f>$B247</f>
        <v>155</v>
      </c>
      <c r="D247" s="234">
        <f t="shared" si="178"/>
        <v>155</v>
      </c>
      <c r="E247" s="234">
        <f t="shared" si="178"/>
        <v>155</v>
      </c>
      <c r="F247" s="234">
        <f t="shared" si="178"/>
        <v>155</v>
      </c>
      <c r="G247" s="234">
        <f t="shared" si="178"/>
        <v>155</v>
      </c>
      <c r="H247" s="234">
        <f t="shared" si="178"/>
        <v>155</v>
      </c>
      <c r="I247" s="234">
        <f t="shared" si="178"/>
        <v>155</v>
      </c>
      <c r="J247" s="234">
        <f t="shared" si="178"/>
        <v>155</v>
      </c>
      <c r="K247" s="252">
        <f t="shared" si="178"/>
        <v>155</v>
      </c>
    </row>
    <row r="248" spans="1:11" ht="19.5" thickBot="1" x14ac:dyDescent="0.25">
      <c r="A248" s="17" t="s">
        <v>282</v>
      </c>
      <c r="B248" s="258">
        <f>SUM(B246:B247)</f>
        <v>330</v>
      </c>
      <c r="C248" s="259">
        <f>SUM(C246:C247)</f>
        <v>330</v>
      </c>
      <c r="D248" s="259">
        <f t="shared" ref="D248:K248" si="179">SUM(D246:D247)</f>
        <v>330</v>
      </c>
      <c r="E248" s="259">
        <f t="shared" si="179"/>
        <v>330</v>
      </c>
      <c r="F248" s="259">
        <f t="shared" si="179"/>
        <v>330</v>
      </c>
      <c r="G248" s="259">
        <f t="shared" si="179"/>
        <v>330</v>
      </c>
      <c r="H248" s="259">
        <f t="shared" si="179"/>
        <v>330</v>
      </c>
      <c r="I248" s="259">
        <f t="shared" si="179"/>
        <v>330</v>
      </c>
      <c r="J248" s="259">
        <f t="shared" si="179"/>
        <v>330</v>
      </c>
      <c r="K248" s="260">
        <f t="shared" si="179"/>
        <v>330</v>
      </c>
    </row>
    <row r="249" spans="1:11" ht="8.1" customHeight="1" thickTop="1" x14ac:dyDescent="0.2">
      <c r="A249" s="10"/>
      <c r="B249" s="34"/>
      <c r="C249" s="99"/>
      <c r="D249" s="99"/>
      <c r="E249" s="99"/>
      <c r="F249" s="99"/>
      <c r="G249" s="99"/>
      <c r="H249" s="99"/>
      <c r="I249" s="99"/>
      <c r="J249" s="99"/>
      <c r="K249" s="179"/>
    </row>
    <row r="250" spans="1:11" ht="18.75" x14ac:dyDescent="0.2">
      <c r="A250" s="12" t="s">
        <v>134</v>
      </c>
      <c r="B250" s="35">
        <f>B224+B230+B235</f>
        <v>269473.75</v>
      </c>
      <c r="C250" s="100">
        <f>C224+C230+C235</f>
        <v>245371.75</v>
      </c>
      <c r="D250" s="100">
        <f t="shared" ref="D250:K250" si="180">D224+D230+D235</f>
        <v>250006.75</v>
      </c>
      <c r="E250" s="100">
        <f t="shared" si="180"/>
        <v>253251.25</v>
      </c>
      <c r="F250" s="100">
        <f t="shared" si="180"/>
        <v>257422.75</v>
      </c>
      <c r="G250" s="100">
        <f t="shared" si="180"/>
        <v>261594.25</v>
      </c>
      <c r="H250" s="100">
        <f t="shared" si="180"/>
        <v>265765.75</v>
      </c>
      <c r="I250" s="100">
        <f t="shared" si="180"/>
        <v>273645.25</v>
      </c>
      <c r="J250" s="100">
        <f t="shared" si="180"/>
        <v>277816.75</v>
      </c>
      <c r="K250" s="180">
        <f t="shared" si="180"/>
        <v>281988.25</v>
      </c>
    </row>
    <row r="251" spans="1:11" ht="18.75" x14ac:dyDescent="0.2">
      <c r="A251" s="12" t="s">
        <v>135</v>
      </c>
      <c r="B251" s="35">
        <f>B225+B232+B237</f>
        <v>184453.625</v>
      </c>
      <c r="C251" s="100">
        <f>C225+C232+C237</f>
        <v>168588.42499999999</v>
      </c>
      <c r="D251" s="100">
        <f t="shared" ref="D251:K251" si="181">D225+D232+D237</f>
        <v>171639.42499999999</v>
      </c>
      <c r="E251" s="100">
        <f t="shared" si="181"/>
        <v>173775.125</v>
      </c>
      <c r="F251" s="100">
        <f t="shared" si="181"/>
        <v>176521.02499999999</v>
      </c>
      <c r="G251" s="100">
        <f t="shared" si="181"/>
        <v>179266.92499999999</v>
      </c>
      <c r="H251" s="100">
        <f t="shared" si="181"/>
        <v>182012.82500000001</v>
      </c>
      <c r="I251" s="100">
        <f t="shared" si="181"/>
        <v>187199.52499999999</v>
      </c>
      <c r="J251" s="100">
        <f t="shared" si="181"/>
        <v>189945.42499999999</v>
      </c>
      <c r="K251" s="180">
        <f t="shared" si="181"/>
        <v>192691.32500000001</v>
      </c>
    </row>
    <row r="252" spans="1:11" ht="18.75" x14ac:dyDescent="0.2">
      <c r="A252" s="8" t="s">
        <v>104</v>
      </c>
      <c r="B252" s="79">
        <f>B251/B250</f>
        <v>0.68449570691022776</v>
      </c>
      <c r="C252" s="136">
        <f>C251/C250</f>
        <v>0.68707349154904751</v>
      </c>
      <c r="D252" s="136">
        <f t="shared" ref="D252:K252" si="182">D251/D250</f>
        <v>0.68653916344258703</v>
      </c>
      <c r="E252" s="136">
        <f t="shared" si="182"/>
        <v>0.68617677109194919</v>
      </c>
      <c r="F252" s="136">
        <f t="shared" si="182"/>
        <v>0.68572426096761063</v>
      </c>
      <c r="G252" s="136">
        <f t="shared" si="182"/>
        <v>0.68528618270470387</v>
      </c>
      <c r="H252" s="136">
        <f t="shared" si="182"/>
        <v>0.68486185672909328</v>
      </c>
      <c r="I252" s="136">
        <f t="shared" si="182"/>
        <v>0.68409564938547263</v>
      </c>
      <c r="J252" s="136">
        <f t="shared" si="182"/>
        <v>0.68370760582290302</v>
      </c>
      <c r="K252" s="247">
        <f t="shared" si="182"/>
        <v>0.68333104304877956</v>
      </c>
    </row>
    <row r="253" spans="1:11" ht="18.75" x14ac:dyDescent="0.2">
      <c r="A253" s="344" t="s">
        <v>54</v>
      </c>
      <c r="B253" s="345">
        <f>B251/B212</f>
        <v>1054.0207142857143</v>
      </c>
      <c r="C253" s="345">
        <f t="shared" ref="C253:K253" si="183">C251/C212</f>
        <v>1370.6376016260162</v>
      </c>
      <c r="D253" s="345">
        <f t="shared" si="183"/>
        <v>1290.5219924812029</v>
      </c>
      <c r="E253" s="345">
        <f t="shared" si="183"/>
        <v>1241.2508928571428</v>
      </c>
      <c r="F253" s="345">
        <f t="shared" si="183"/>
        <v>1184.7048657718121</v>
      </c>
      <c r="G253" s="345">
        <f t="shared" si="183"/>
        <v>1134.6007911392405</v>
      </c>
      <c r="H253" s="345">
        <f t="shared" si="183"/>
        <v>1089.8971556886229</v>
      </c>
      <c r="I253" s="345">
        <f t="shared" si="183"/>
        <v>1017.3887228260869</v>
      </c>
      <c r="J253" s="345">
        <f t="shared" si="183"/>
        <v>984.17318652849735</v>
      </c>
      <c r="K253" s="346">
        <f t="shared" si="183"/>
        <v>953.91745049504959</v>
      </c>
    </row>
    <row r="254" spans="1:11" ht="8.1" customHeight="1" thickBot="1" x14ac:dyDescent="0.25">
      <c r="A254" s="22"/>
      <c r="B254" s="45"/>
      <c r="C254" s="109"/>
      <c r="D254" s="109"/>
      <c r="E254" s="109"/>
      <c r="F254" s="109"/>
      <c r="G254" s="109"/>
      <c r="H254" s="109"/>
      <c r="I254" s="109"/>
      <c r="J254" s="109"/>
      <c r="K254" s="190"/>
    </row>
    <row r="255" spans="1:11" ht="8.1" customHeight="1" thickTop="1" x14ac:dyDescent="0.2">
      <c r="A255" s="10"/>
      <c r="B255" s="34"/>
      <c r="C255" s="99"/>
      <c r="D255" s="99"/>
      <c r="E255" s="99"/>
      <c r="F255" s="99"/>
      <c r="G255" s="99"/>
      <c r="H255" s="99"/>
      <c r="I255" s="99"/>
      <c r="J255" s="99"/>
      <c r="K255" s="240"/>
    </row>
    <row r="256" spans="1:11" ht="18.75" x14ac:dyDescent="0.2">
      <c r="A256" s="7" t="s">
        <v>136</v>
      </c>
      <c r="B256" s="34"/>
      <c r="C256" s="99"/>
      <c r="D256" s="99"/>
      <c r="E256" s="99"/>
      <c r="F256" s="99"/>
      <c r="G256" s="99"/>
      <c r="H256" s="99"/>
      <c r="I256" s="99"/>
      <c r="J256" s="99"/>
      <c r="K256" s="179"/>
    </row>
    <row r="257" spans="1:11" ht="18.75" x14ac:dyDescent="0.2">
      <c r="A257" s="270" t="s">
        <v>328</v>
      </c>
      <c r="B257" s="35">
        <f>(6500+(0.01*B$518))*0.6</f>
        <v>5563.6814529000003</v>
      </c>
      <c r="C257" s="100">
        <f>(6500+(0.01*C$518))*0.6</f>
        <v>5450.0627529000003</v>
      </c>
      <c r="D257" s="100">
        <f t="shared" ref="D257:K257" si="184">(6500+(0.01*D$518))*0.6</f>
        <v>5471.9125028999997</v>
      </c>
      <c r="E257" s="100">
        <f t="shared" si="184"/>
        <v>5487.2073279000006</v>
      </c>
      <c r="F257" s="100">
        <f t="shared" si="184"/>
        <v>5506.8721028999989</v>
      </c>
      <c r="G257" s="100">
        <f t="shared" si="184"/>
        <v>5526.5368779</v>
      </c>
      <c r="H257" s="100">
        <f t="shared" si="184"/>
        <v>5546.2016529000002</v>
      </c>
      <c r="I257" s="100">
        <f t="shared" si="184"/>
        <v>5583.3462278999987</v>
      </c>
      <c r="J257" s="100">
        <f t="shared" si="184"/>
        <v>5603.0110028999998</v>
      </c>
      <c r="K257" s="180">
        <f t="shared" si="184"/>
        <v>5622.6757779</v>
      </c>
    </row>
    <row r="258" spans="1:11" ht="18.75" x14ac:dyDescent="0.2">
      <c r="A258" s="270" t="s">
        <v>316</v>
      </c>
      <c r="B258" s="65">
        <v>8000</v>
      </c>
      <c r="C258" s="100">
        <f>$B258</f>
        <v>8000</v>
      </c>
      <c r="D258" s="100">
        <f t="shared" ref="D258:K259" si="185">$B258</f>
        <v>8000</v>
      </c>
      <c r="E258" s="100">
        <f t="shared" si="185"/>
        <v>8000</v>
      </c>
      <c r="F258" s="100">
        <f t="shared" si="185"/>
        <v>8000</v>
      </c>
      <c r="G258" s="100">
        <f t="shared" si="185"/>
        <v>8000</v>
      </c>
      <c r="H258" s="100">
        <f t="shared" si="185"/>
        <v>8000</v>
      </c>
      <c r="I258" s="100">
        <f t="shared" si="185"/>
        <v>8000</v>
      </c>
      <c r="J258" s="100">
        <f t="shared" si="185"/>
        <v>8000</v>
      </c>
      <c r="K258" s="180">
        <f t="shared" si="185"/>
        <v>8000</v>
      </c>
    </row>
    <row r="259" spans="1:11" ht="18.75" x14ac:dyDescent="0.2">
      <c r="A259" s="269" t="s">
        <v>286</v>
      </c>
      <c r="B259" s="347">
        <v>6750</v>
      </c>
      <c r="C259" s="271">
        <f>$B259</f>
        <v>6750</v>
      </c>
      <c r="D259" s="271">
        <f t="shared" si="185"/>
        <v>6750</v>
      </c>
      <c r="E259" s="271">
        <f t="shared" si="185"/>
        <v>6750</v>
      </c>
      <c r="F259" s="271">
        <f t="shared" si="185"/>
        <v>6750</v>
      </c>
      <c r="G259" s="271">
        <f t="shared" si="185"/>
        <v>6750</v>
      </c>
      <c r="H259" s="271">
        <f t="shared" si="185"/>
        <v>6750</v>
      </c>
      <c r="I259" s="271">
        <f t="shared" si="185"/>
        <v>6750</v>
      </c>
      <c r="J259" s="271">
        <f t="shared" si="185"/>
        <v>6750</v>
      </c>
      <c r="K259" s="283">
        <f t="shared" si="185"/>
        <v>6750</v>
      </c>
    </row>
    <row r="260" spans="1:11" ht="18.75" x14ac:dyDescent="0.2">
      <c r="A260" s="12" t="s">
        <v>301</v>
      </c>
      <c r="B260" s="35">
        <f>SUM(B257:B259)</f>
        <v>20313.6814529</v>
      </c>
      <c r="C260" s="100">
        <f>SUM(C257:C259)</f>
        <v>20200.062752900001</v>
      </c>
      <c r="D260" s="100">
        <f t="shared" ref="D260:K260" si="186">SUM(D257:D259)</f>
        <v>20221.912502899999</v>
      </c>
      <c r="E260" s="100">
        <f t="shared" si="186"/>
        <v>20237.2073279</v>
      </c>
      <c r="F260" s="100">
        <f t="shared" si="186"/>
        <v>20256.872102900001</v>
      </c>
      <c r="G260" s="100">
        <f t="shared" si="186"/>
        <v>20276.536877899998</v>
      </c>
      <c r="H260" s="100">
        <f t="shared" si="186"/>
        <v>20296.201652899999</v>
      </c>
      <c r="I260" s="100">
        <f t="shared" si="186"/>
        <v>20333.346227899998</v>
      </c>
      <c r="J260" s="100">
        <f t="shared" si="186"/>
        <v>20353.011002899999</v>
      </c>
      <c r="K260" s="180">
        <f t="shared" si="186"/>
        <v>20372.6757779</v>
      </c>
    </row>
    <row r="261" spans="1:11" ht="19.5" thickBot="1" x14ac:dyDescent="0.25">
      <c r="A261" s="273" t="s">
        <v>6</v>
      </c>
      <c r="B261" s="274">
        <f>B260/B$251</f>
        <v>0.11012893594745021</v>
      </c>
      <c r="C261" s="275">
        <f>C260/C$251</f>
        <v>0.11981879985473499</v>
      </c>
      <c r="D261" s="275">
        <f t="shared" ref="D261:K261" si="187">D260/D$251</f>
        <v>0.11781624474039108</v>
      </c>
      <c r="E261" s="275">
        <f t="shared" si="187"/>
        <v>0.1164562956171086</v>
      </c>
      <c r="F261" s="275">
        <f t="shared" si="187"/>
        <v>0.11475614365427575</v>
      </c>
      <c r="G261" s="275">
        <f t="shared" si="187"/>
        <v>0.11310807544615382</v>
      </c>
      <c r="H261" s="275">
        <f t="shared" si="187"/>
        <v>0.11150973373936698</v>
      </c>
      <c r="I261" s="275">
        <f t="shared" si="187"/>
        <v>0.10861857810750321</v>
      </c>
      <c r="J261" s="275">
        <f t="shared" si="187"/>
        <v>0.10715188851166066</v>
      </c>
      <c r="K261" s="284">
        <f t="shared" si="187"/>
        <v>0.1057270003094327</v>
      </c>
    </row>
    <row r="262" spans="1:11" ht="18.75" x14ac:dyDescent="0.2">
      <c r="A262" s="348" t="s">
        <v>329</v>
      </c>
      <c r="B262" s="65">
        <v>0</v>
      </c>
      <c r="C262" s="276">
        <f>$B262</f>
        <v>0</v>
      </c>
      <c r="D262" s="276">
        <f t="shared" ref="D262:K265" si="188">$B262</f>
        <v>0</v>
      </c>
      <c r="E262" s="276">
        <f t="shared" si="188"/>
        <v>0</v>
      </c>
      <c r="F262" s="276">
        <f t="shared" si="188"/>
        <v>0</v>
      </c>
      <c r="G262" s="276">
        <f t="shared" si="188"/>
        <v>0</v>
      </c>
      <c r="H262" s="276">
        <f t="shared" si="188"/>
        <v>0</v>
      </c>
      <c r="I262" s="276">
        <f t="shared" si="188"/>
        <v>0</v>
      </c>
      <c r="J262" s="276">
        <f t="shared" si="188"/>
        <v>0</v>
      </c>
      <c r="K262" s="285">
        <f t="shared" si="188"/>
        <v>0</v>
      </c>
    </row>
    <row r="263" spans="1:11" ht="18.75" x14ac:dyDescent="0.2">
      <c r="A263" s="12" t="s">
        <v>317</v>
      </c>
      <c r="B263" s="65">
        <v>4940</v>
      </c>
      <c r="C263" s="276">
        <f>$B263</f>
        <v>4940</v>
      </c>
      <c r="D263" s="276">
        <f t="shared" si="188"/>
        <v>4940</v>
      </c>
      <c r="E263" s="276">
        <f t="shared" si="188"/>
        <v>4940</v>
      </c>
      <c r="F263" s="276">
        <f t="shared" si="188"/>
        <v>4940</v>
      </c>
      <c r="G263" s="276">
        <f t="shared" si="188"/>
        <v>4940</v>
      </c>
      <c r="H263" s="276">
        <f t="shared" si="188"/>
        <v>4940</v>
      </c>
      <c r="I263" s="276">
        <f t="shared" si="188"/>
        <v>4940</v>
      </c>
      <c r="J263" s="276">
        <f t="shared" si="188"/>
        <v>4940</v>
      </c>
      <c r="K263" s="285">
        <f t="shared" si="188"/>
        <v>4940</v>
      </c>
    </row>
    <row r="264" spans="1:11" ht="18.75" x14ac:dyDescent="0.2">
      <c r="A264" s="12" t="s">
        <v>311</v>
      </c>
      <c r="B264" s="65">
        <v>2000</v>
      </c>
      <c r="C264" s="100">
        <f>$B264</f>
        <v>2000</v>
      </c>
      <c r="D264" s="100">
        <f t="shared" si="188"/>
        <v>2000</v>
      </c>
      <c r="E264" s="100">
        <f t="shared" si="188"/>
        <v>2000</v>
      </c>
      <c r="F264" s="100">
        <f t="shared" si="188"/>
        <v>2000</v>
      </c>
      <c r="G264" s="100">
        <f t="shared" si="188"/>
        <v>2000</v>
      </c>
      <c r="H264" s="100">
        <f t="shared" si="188"/>
        <v>2000</v>
      </c>
      <c r="I264" s="100">
        <f t="shared" si="188"/>
        <v>2000</v>
      </c>
      <c r="J264" s="100">
        <f t="shared" si="188"/>
        <v>2000</v>
      </c>
      <c r="K264" s="180">
        <f t="shared" si="188"/>
        <v>2000</v>
      </c>
    </row>
    <row r="265" spans="1:11" ht="18.75" x14ac:dyDescent="0.2">
      <c r="A265" s="28" t="s">
        <v>330</v>
      </c>
      <c r="B265" s="272">
        <v>0</v>
      </c>
      <c r="C265" s="277">
        <f>$B265</f>
        <v>0</v>
      </c>
      <c r="D265" s="277">
        <f t="shared" si="188"/>
        <v>0</v>
      </c>
      <c r="E265" s="277">
        <f t="shared" si="188"/>
        <v>0</v>
      </c>
      <c r="F265" s="277">
        <f t="shared" si="188"/>
        <v>0</v>
      </c>
      <c r="G265" s="277">
        <f t="shared" si="188"/>
        <v>0</v>
      </c>
      <c r="H265" s="277">
        <f t="shared" si="188"/>
        <v>0</v>
      </c>
      <c r="I265" s="277">
        <f t="shared" si="188"/>
        <v>0</v>
      </c>
      <c r="J265" s="277">
        <f t="shared" si="188"/>
        <v>0</v>
      </c>
      <c r="K265" s="286">
        <f t="shared" si="188"/>
        <v>0</v>
      </c>
    </row>
    <row r="266" spans="1:11" ht="18.75" x14ac:dyDescent="0.2">
      <c r="A266" s="12" t="s">
        <v>300</v>
      </c>
      <c r="B266" s="35">
        <f>SUM(B262:B265)</f>
        <v>6940</v>
      </c>
      <c r="C266" s="100">
        <f>SUM(C262:C265)</f>
        <v>6940</v>
      </c>
      <c r="D266" s="100">
        <f t="shared" ref="D266:K266" si="189">SUM(D262:D265)</f>
        <v>6940</v>
      </c>
      <c r="E266" s="100">
        <f t="shared" si="189"/>
        <v>6940</v>
      </c>
      <c r="F266" s="100">
        <f t="shared" si="189"/>
        <v>6940</v>
      </c>
      <c r="G266" s="100">
        <f t="shared" si="189"/>
        <v>6940</v>
      </c>
      <c r="H266" s="100">
        <f t="shared" si="189"/>
        <v>6940</v>
      </c>
      <c r="I266" s="100">
        <f t="shared" si="189"/>
        <v>6940</v>
      </c>
      <c r="J266" s="100">
        <f t="shared" si="189"/>
        <v>6940</v>
      </c>
      <c r="K266" s="180">
        <f t="shared" si="189"/>
        <v>6940</v>
      </c>
    </row>
    <row r="267" spans="1:11" ht="19.5" thickBot="1" x14ac:dyDescent="0.25">
      <c r="A267" s="17" t="s">
        <v>6</v>
      </c>
      <c r="B267" s="333">
        <f>B266/B$251</f>
        <v>3.7624633291972437E-2</v>
      </c>
      <c r="C267" s="332">
        <f>C266/C$251</f>
        <v>4.1165340977590843E-2</v>
      </c>
      <c r="D267" s="143">
        <f t="shared" ref="D267:K267" si="190">D266/D$251</f>
        <v>4.0433600846658632E-2</v>
      </c>
      <c r="E267" s="143">
        <f t="shared" si="190"/>
        <v>3.9936671028146291E-2</v>
      </c>
      <c r="F267" s="143">
        <f t="shared" si="190"/>
        <v>3.9315429989147187E-2</v>
      </c>
      <c r="G267" s="143">
        <f t="shared" si="190"/>
        <v>3.8713220522971541E-2</v>
      </c>
      <c r="H267" s="143">
        <f t="shared" si="190"/>
        <v>3.8129181281593753E-2</v>
      </c>
      <c r="I267" s="143">
        <f t="shared" si="190"/>
        <v>3.7072743640775799E-2</v>
      </c>
      <c r="J267" s="143">
        <f t="shared" si="190"/>
        <v>3.6536810507544475E-2</v>
      </c>
      <c r="K267" s="287">
        <f t="shared" si="190"/>
        <v>3.601615173905727E-2</v>
      </c>
    </row>
    <row r="268" spans="1:11" ht="19.5" thickTop="1" x14ac:dyDescent="0.2">
      <c r="A268" s="21" t="s">
        <v>309</v>
      </c>
      <c r="B268" s="66">
        <f>(B$272-B$271)*0.3333333</f>
        <v>5763.2990070033748</v>
      </c>
      <c r="C268" s="160">
        <f t="shared" ref="C268:K270" si="191">(C$272-C$271)*0.3333333</f>
        <v>5181.5750651757744</v>
      </c>
      <c r="D268" s="160">
        <f t="shared" si="191"/>
        <v>5293.4450539887748</v>
      </c>
      <c r="E268" s="160">
        <f t="shared" si="191"/>
        <v>5371.7540461578756</v>
      </c>
      <c r="F268" s="160">
        <f t="shared" si="191"/>
        <v>5472.4370360895755</v>
      </c>
      <c r="G268" s="160">
        <f t="shared" si="191"/>
        <v>5573.1200260212754</v>
      </c>
      <c r="H268" s="160">
        <f t="shared" si="191"/>
        <v>5673.8030159529762</v>
      </c>
      <c r="I268" s="160">
        <f t="shared" si="191"/>
        <v>5863.9819969350747</v>
      </c>
      <c r="J268" s="160">
        <f t="shared" si="191"/>
        <v>5964.6649868667746</v>
      </c>
      <c r="K268" s="209">
        <f t="shared" si="191"/>
        <v>6065.3479767984754</v>
      </c>
    </row>
    <row r="269" spans="1:11" ht="18.75" x14ac:dyDescent="0.2">
      <c r="A269" s="12" t="s">
        <v>310</v>
      </c>
      <c r="B269" s="66">
        <f>(B$272-B$271)*0.3333333</f>
        <v>5763.2990070033748</v>
      </c>
      <c r="C269" s="127">
        <f t="shared" si="191"/>
        <v>5181.5750651757744</v>
      </c>
      <c r="D269" s="127">
        <f t="shared" si="191"/>
        <v>5293.4450539887748</v>
      </c>
      <c r="E269" s="127">
        <f t="shared" si="191"/>
        <v>5371.7540461578756</v>
      </c>
      <c r="F269" s="127">
        <f t="shared" si="191"/>
        <v>5472.4370360895755</v>
      </c>
      <c r="G269" s="127">
        <f t="shared" si="191"/>
        <v>5573.1200260212754</v>
      </c>
      <c r="H269" s="127">
        <f t="shared" si="191"/>
        <v>5673.8030159529762</v>
      </c>
      <c r="I269" s="127">
        <f t="shared" si="191"/>
        <v>5863.9819969350747</v>
      </c>
      <c r="J269" s="127">
        <f t="shared" si="191"/>
        <v>5964.6649868667746</v>
      </c>
      <c r="K269" s="210">
        <f t="shared" si="191"/>
        <v>6065.3479767984754</v>
      </c>
    </row>
    <row r="270" spans="1:11" ht="18.75" x14ac:dyDescent="0.2">
      <c r="A270" s="12" t="s">
        <v>287</v>
      </c>
      <c r="B270" s="66">
        <f>(B$272-B$271)*0.3333333</f>
        <v>5763.2990070033748</v>
      </c>
      <c r="C270" s="127">
        <f t="shared" si="191"/>
        <v>5181.5750651757744</v>
      </c>
      <c r="D270" s="127">
        <f t="shared" si="191"/>
        <v>5293.4450539887748</v>
      </c>
      <c r="E270" s="127">
        <f t="shared" si="191"/>
        <v>5371.7540461578756</v>
      </c>
      <c r="F270" s="127">
        <f t="shared" si="191"/>
        <v>5472.4370360895755</v>
      </c>
      <c r="G270" s="127">
        <f t="shared" si="191"/>
        <v>5573.1200260212754</v>
      </c>
      <c r="H270" s="127">
        <f t="shared" si="191"/>
        <v>5673.8030159529762</v>
      </c>
      <c r="I270" s="127">
        <f t="shared" si="191"/>
        <v>5863.9819969350747</v>
      </c>
      <c r="J270" s="127">
        <f t="shared" si="191"/>
        <v>5964.6649868667746</v>
      </c>
      <c r="K270" s="210">
        <f t="shared" si="191"/>
        <v>6065.3479767984754</v>
      </c>
    </row>
    <row r="271" spans="1:11" ht="18.75" x14ac:dyDescent="0.2">
      <c r="A271" s="12" t="s">
        <v>288</v>
      </c>
      <c r="B271" s="272">
        <v>3000</v>
      </c>
      <c r="C271" s="271">
        <f>$B271</f>
        <v>3000</v>
      </c>
      <c r="D271" s="271">
        <f t="shared" ref="D271:K271" si="192">$B271</f>
        <v>3000</v>
      </c>
      <c r="E271" s="271">
        <f t="shared" si="192"/>
        <v>3000</v>
      </c>
      <c r="F271" s="271">
        <f t="shared" si="192"/>
        <v>3000</v>
      </c>
      <c r="G271" s="271">
        <f t="shared" si="192"/>
        <v>3000</v>
      </c>
      <c r="H271" s="271">
        <f t="shared" si="192"/>
        <v>3000</v>
      </c>
      <c r="I271" s="271">
        <f t="shared" si="192"/>
        <v>3000</v>
      </c>
      <c r="J271" s="271">
        <f t="shared" si="192"/>
        <v>3000</v>
      </c>
      <c r="K271" s="283">
        <f t="shared" si="192"/>
        <v>3000</v>
      </c>
    </row>
    <row r="272" spans="1:11" ht="18.75" x14ac:dyDescent="0.2">
      <c r="A272" s="12" t="s">
        <v>299</v>
      </c>
      <c r="B272" s="35">
        <f>B273*B251</f>
        <v>20289.89875</v>
      </c>
      <c r="C272" s="100">
        <f t="shared" ref="C272:K272" si="193">C273*C251</f>
        <v>18544.726749999998</v>
      </c>
      <c r="D272" s="100">
        <f t="shared" si="193"/>
        <v>18880.336749999999</v>
      </c>
      <c r="E272" s="100">
        <f t="shared" si="193"/>
        <v>19115.263750000002</v>
      </c>
      <c r="F272" s="100">
        <f t="shared" si="193"/>
        <v>19417.312750000001</v>
      </c>
      <c r="G272" s="100">
        <f t="shared" si="193"/>
        <v>19719.36175</v>
      </c>
      <c r="H272" s="100">
        <f t="shared" si="193"/>
        <v>20021.410750000003</v>
      </c>
      <c r="I272" s="100">
        <f t="shared" si="193"/>
        <v>20591.947749999999</v>
      </c>
      <c r="J272" s="100">
        <f t="shared" si="193"/>
        <v>20893.996749999998</v>
      </c>
      <c r="K272" s="180">
        <f t="shared" si="193"/>
        <v>21196.045750000001</v>
      </c>
    </row>
    <row r="273" spans="1:11" ht="19.5" thickBot="1" x14ac:dyDescent="0.25">
      <c r="A273" s="17" t="s">
        <v>6</v>
      </c>
      <c r="B273" s="349">
        <v>0.11</v>
      </c>
      <c r="C273" s="143">
        <f>$B273</f>
        <v>0.11</v>
      </c>
      <c r="D273" s="143">
        <f t="shared" ref="D273:K273" si="194">$B273</f>
        <v>0.11</v>
      </c>
      <c r="E273" s="143">
        <f t="shared" si="194"/>
        <v>0.11</v>
      </c>
      <c r="F273" s="143">
        <f t="shared" si="194"/>
        <v>0.11</v>
      </c>
      <c r="G273" s="143">
        <f t="shared" si="194"/>
        <v>0.11</v>
      </c>
      <c r="H273" s="143">
        <f t="shared" si="194"/>
        <v>0.11</v>
      </c>
      <c r="I273" s="143">
        <f t="shared" si="194"/>
        <v>0.11</v>
      </c>
      <c r="J273" s="143">
        <f t="shared" si="194"/>
        <v>0.11</v>
      </c>
      <c r="K273" s="350">
        <f t="shared" si="194"/>
        <v>0.11</v>
      </c>
    </row>
    <row r="274" spans="1:11" ht="19.5" thickTop="1" x14ac:dyDescent="0.2">
      <c r="A274" s="21" t="s">
        <v>139</v>
      </c>
      <c r="B274" s="66">
        <f t="shared" ref="B274:K274" si="195">B260+B266+B272</f>
        <v>47543.580202900004</v>
      </c>
      <c r="C274" s="127">
        <f t="shared" si="195"/>
        <v>45684.789502899999</v>
      </c>
      <c r="D274" s="127">
        <f t="shared" si="195"/>
        <v>46042.249252900001</v>
      </c>
      <c r="E274" s="127">
        <f t="shared" si="195"/>
        <v>46292.471077900002</v>
      </c>
      <c r="F274" s="127">
        <f t="shared" si="195"/>
        <v>46614.184852899998</v>
      </c>
      <c r="G274" s="127">
        <f t="shared" si="195"/>
        <v>46935.898627899995</v>
      </c>
      <c r="H274" s="127">
        <f t="shared" si="195"/>
        <v>47257.612402900006</v>
      </c>
      <c r="I274" s="127">
        <f t="shared" si="195"/>
        <v>47865.293977900001</v>
      </c>
      <c r="J274" s="127">
        <f t="shared" si="195"/>
        <v>48187.007752899997</v>
      </c>
      <c r="K274" s="210">
        <f t="shared" si="195"/>
        <v>48508.721527900001</v>
      </c>
    </row>
    <row r="275" spans="1:11" ht="19.5" thickBot="1" x14ac:dyDescent="0.25">
      <c r="A275" s="17" t="s">
        <v>6</v>
      </c>
      <c r="B275" s="95">
        <f>B274/B$251</f>
        <v>0.25775356923942266</v>
      </c>
      <c r="C275" s="143">
        <f>C274/C$251</f>
        <v>0.27098414083232586</v>
      </c>
      <c r="D275" s="143">
        <f t="shared" ref="D275:K275" si="196">D274/D$251</f>
        <v>0.26824984558704973</v>
      </c>
      <c r="E275" s="143">
        <f t="shared" si="196"/>
        <v>0.26639296664525491</v>
      </c>
      <c r="F275" s="143">
        <f t="shared" si="196"/>
        <v>0.26407157364342293</v>
      </c>
      <c r="G275" s="143">
        <f t="shared" si="196"/>
        <v>0.26182129596912534</v>
      </c>
      <c r="H275" s="143">
        <f t="shared" si="196"/>
        <v>0.25963891502096076</v>
      </c>
      <c r="I275" s="143">
        <f t="shared" si="196"/>
        <v>0.25569132174827902</v>
      </c>
      <c r="J275" s="143">
        <f t="shared" si="196"/>
        <v>0.2536886990192051</v>
      </c>
      <c r="K275" s="287">
        <f t="shared" si="196"/>
        <v>0.25174315204848996</v>
      </c>
    </row>
    <row r="276" spans="1:11" ht="19.5" thickTop="1" x14ac:dyDescent="0.2">
      <c r="A276" s="12" t="s">
        <v>140</v>
      </c>
      <c r="B276" s="65">
        <v>5000</v>
      </c>
      <c r="C276" s="100">
        <f>$B276</f>
        <v>5000</v>
      </c>
      <c r="D276" s="100">
        <f t="shared" ref="D276:K276" si="197">$B276</f>
        <v>5000</v>
      </c>
      <c r="E276" s="100">
        <f t="shared" si="197"/>
        <v>5000</v>
      </c>
      <c r="F276" s="100">
        <f t="shared" si="197"/>
        <v>5000</v>
      </c>
      <c r="G276" s="100">
        <f t="shared" si="197"/>
        <v>5000</v>
      </c>
      <c r="H276" s="100">
        <f t="shared" si="197"/>
        <v>5000</v>
      </c>
      <c r="I276" s="100">
        <f t="shared" si="197"/>
        <v>5000</v>
      </c>
      <c r="J276" s="100">
        <f t="shared" si="197"/>
        <v>5000</v>
      </c>
      <c r="K276" s="180">
        <f t="shared" si="197"/>
        <v>5000</v>
      </c>
    </row>
    <row r="277" spans="1:11" ht="19.5" thickBot="1" x14ac:dyDescent="0.25">
      <c r="A277" s="278" t="s">
        <v>6</v>
      </c>
      <c r="B277" s="274">
        <f>B276/B$251</f>
        <v>2.7107084504302912E-2</v>
      </c>
      <c r="C277" s="275">
        <f>C276/C$251</f>
        <v>2.9658026640915592E-2</v>
      </c>
      <c r="D277" s="275">
        <f t="shared" ref="D277:K277" si="198">D276/D$251</f>
        <v>2.9130836344854923E-2</v>
      </c>
      <c r="E277" s="275">
        <f t="shared" si="198"/>
        <v>2.8772817743621247E-2</v>
      </c>
      <c r="F277" s="275">
        <f t="shared" si="198"/>
        <v>2.8325237744342355E-2</v>
      </c>
      <c r="G277" s="275">
        <f t="shared" si="198"/>
        <v>2.7891369252861342E-2</v>
      </c>
      <c r="H277" s="275">
        <f t="shared" si="198"/>
        <v>2.7470591701436422E-2</v>
      </c>
      <c r="I277" s="275">
        <f t="shared" si="198"/>
        <v>2.6709469481826946E-2</v>
      </c>
      <c r="J277" s="275">
        <f t="shared" si="198"/>
        <v>2.6323350509758266E-2</v>
      </c>
      <c r="K277" s="284">
        <f t="shared" si="198"/>
        <v>2.5948236123240109E-2</v>
      </c>
    </row>
    <row r="278" spans="1:11" ht="18.75" x14ac:dyDescent="0.2">
      <c r="A278" s="12" t="s">
        <v>141</v>
      </c>
      <c r="B278" s="65">
        <v>3000</v>
      </c>
      <c r="C278" s="100">
        <f>$B278</f>
        <v>3000</v>
      </c>
      <c r="D278" s="100">
        <f t="shared" ref="D278:K278" si="199">$B278</f>
        <v>3000</v>
      </c>
      <c r="E278" s="100">
        <f t="shared" si="199"/>
        <v>3000</v>
      </c>
      <c r="F278" s="100">
        <f t="shared" si="199"/>
        <v>3000</v>
      </c>
      <c r="G278" s="100">
        <f t="shared" si="199"/>
        <v>3000</v>
      </c>
      <c r="H278" s="100">
        <f t="shared" si="199"/>
        <v>3000</v>
      </c>
      <c r="I278" s="100">
        <f t="shared" si="199"/>
        <v>3000</v>
      </c>
      <c r="J278" s="100">
        <f t="shared" si="199"/>
        <v>3000</v>
      </c>
      <c r="K278" s="180">
        <f t="shared" si="199"/>
        <v>3000</v>
      </c>
    </row>
    <row r="279" spans="1:11" ht="19.5" thickBot="1" x14ac:dyDescent="0.25">
      <c r="A279" s="278" t="s">
        <v>6</v>
      </c>
      <c r="B279" s="274">
        <f>B278/B$251</f>
        <v>1.6264250702581747E-2</v>
      </c>
      <c r="C279" s="275">
        <f>C278/C$251</f>
        <v>1.7794815984549357E-2</v>
      </c>
      <c r="D279" s="275">
        <f t="shared" ref="D279:K279" si="200">D278/D$251</f>
        <v>1.7478501806912954E-2</v>
      </c>
      <c r="E279" s="275">
        <f t="shared" si="200"/>
        <v>1.7263690646172749E-2</v>
      </c>
      <c r="F279" s="275">
        <f t="shared" si="200"/>
        <v>1.6995142646605413E-2</v>
      </c>
      <c r="G279" s="275">
        <f t="shared" si="200"/>
        <v>1.6734821551716805E-2</v>
      </c>
      <c r="H279" s="275">
        <f t="shared" si="200"/>
        <v>1.6482355020861855E-2</v>
      </c>
      <c r="I279" s="275">
        <f t="shared" si="200"/>
        <v>1.6025681689096165E-2</v>
      </c>
      <c r="J279" s="275">
        <f t="shared" si="200"/>
        <v>1.579401030585496E-2</v>
      </c>
      <c r="K279" s="284">
        <f t="shared" si="200"/>
        <v>1.5568941673944065E-2</v>
      </c>
    </row>
    <row r="280" spans="1:11" ht="18.75" x14ac:dyDescent="0.2">
      <c r="A280" s="12" t="s">
        <v>142</v>
      </c>
      <c r="B280" s="35">
        <f t="shared" ref="B280:K280" si="201">B281*B251</f>
        <v>4611.3406249999998</v>
      </c>
      <c r="C280" s="279">
        <f t="shared" si="201"/>
        <v>4214.7106249999997</v>
      </c>
      <c r="D280" s="279">
        <f t="shared" si="201"/>
        <v>4290.9856250000003</v>
      </c>
      <c r="E280" s="279">
        <f t="shared" si="201"/>
        <v>4344.3781250000002</v>
      </c>
      <c r="F280" s="279">
        <f t="shared" si="201"/>
        <v>4413.0256250000002</v>
      </c>
      <c r="G280" s="279">
        <f t="shared" si="201"/>
        <v>4481.6731250000003</v>
      </c>
      <c r="H280" s="279">
        <f t="shared" si="201"/>
        <v>4550.3206250000003</v>
      </c>
      <c r="I280" s="279">
        <f t="shared" si="201"/>
        <v>4679.9881249999999</v>
      </c>
      <c r="J280" s="279">
        <f t="shared" si="201"/>
        <v>4748.6356249999999</v>
      </c>
      <c r="K280" s="288">
        <f t="shared" si="201"/>
        <v>4817.2831250000008</v>
      </c>
    </row>
    <row r="281" spans="1:11" ht="18.75" x14ac:dyDescent="0.2">
      <c r="A281" s="8" t="s">
        <v>6</v>
      </c>
      <c r="B281" s="48">
        <v>2.5000000000000001E-2</v>
      </c>
      <c r="C281" s="115">
        <f>$B281</f>
        <v>2.5000000000000001E-2</v>
      </c>
      <c r="D281" s="115">
        <f t="shared" ref="D281:K281" si="202">$B281</f>
        <v>2.5000000000000001E-2</v>
      </c>
      <c r="E281" s="115">
        <f t="shared" si="202"/>
        <v>2.5000000000000001E-2</v>
      </c>
      <c r="F281" s="115">
        <f t="shared" si="202"/>
        <v>2.5000000000000001E-2</v>
      </c>
      <c r="G281" s="115">
        <f t="shared" si="202"/>
        <v>2.5000000000000001E-2</v>
      </c>
      <c r="H281" s="115">
        <f t="shared" si="202"/>
        <v>2.5000000000000001E-2</v>
      </c>
      <c r="I281" s="115">
        <f t="shared" si="202"/>
        <v>2.5000000000000001E-2</v>
      </c>
      <c r="J281" s="115">
        <f t="shared" si="202"/>
        <v>2.5000000000000001E-2</v>
      </c>
      <c r="K281" s="193">
        <f t="shared" si="202"/>
        <v>2.5000000000000001E-2</v>
      </c>
    </row>
    <row r="282" spans="1:11" ht="18.75" x14ac:dyDescent="0.2">
      <c r="A282" s="12" t="s">
        <v>143</v>
      </c>
      <c r="B282" s="35">
        <f>B283*B$251</f>
        <v>4611.3406249999998</v>
      </c>
      <c r="C282" s="100">
        <f>C283*C$251</f>
        <v>4214.7106249999997</v>
      </c>
      <c r="D282" s="100">
        <f t="shared" ref="D282:K282" si="203">D283*D$251</f>
        <v>4290.9856250000003</v>
      </c>
      <c r="E282" s="100">
        <f t="shared" si="203"/>
        <v>4344.3781250000002</v>
      </c>
      <c r="F282" s="100">
        <f t="shared" si="203"/>
        <v>4413.0256250000002</v>
      </c>
      <c r="G282" s="100">
        <f t="shared" si="203"/>
        <v>4481.6731250000003</v>
      </c>
      <c r="H282" s="100">
        <f t="shared" si="203"/>
        <v>4550.3206250000003</v>
      </c>
      <c r="I282" s="100">
        <f t="shared" si="203"/>
        <v>4679.9881249999999</v>
      </c>
      <c r="J282" s="100">
        <f t="shared" si="203"/>
        <v>4748.6356249999999</v>
      </c>
      <c r="K282" s="180">
        <f t="shared" si="203"/>
        <v>4817.2831250000008</v>
      </c>
    </row>
    <row r="283" spans="1:11" ht="18.75" x14ac:dyDescent="0.2">
      <c r="A283" s="8" t="s">
        <v>6</v>
      </c>
      <c r="B283" s="48">
        <v>2.5000000000000001E-2</v>
      </c>
      <c r="C283" s="115">
        <f>$B283</f>
        <v>2.5000000000000001E-2</v>
      </c>
      <c r="D283" s="115">
        <f t="shared" ref="D283:K283" si="204">$B283</f>
        <v>2.5000000000000001E-2</v>
      </c>
      <c r="E283" s="115">
        <f t="shared" si="204"/>
        <v>2.5000000000000001E-2</v>
      </c>
      <c r="F283" s="115">
        <f t="shared" si="204"/>
        <v>2.5000000000000001E-2</v>
      </c>
      <c r="G283" s="115">
        <f t="shared" si="204"/>
        <v>2.5000000000000001E-2</v>
      </c>
      <c r="H283" s="115">
        <f t="shared" si="204"/>
        <v>2.5000000000000001E-2</v>
      </c>
      <c r="I283" s="115">
        <f t="shared" si="204"/>
        <v>2.5000000000000001E-2</v>
      </c>
      <c r="J283" s="115">
        <f t="shared" si="204"/>
        <v>2.5000000000000001E-2</v>
      </c>
      <c r="K283" s="193">
        <f t="shared" si="204"/>
        <v>2.5000000000000001E-2</v>
      </c>
    </row>
    <row r="284" spans="1:11" ht="18.75" x14ac:dyDescent="0.2">
      <c r="A284" s="12" t="s">
        <v>144</v>
      </c>
      <c r="B284" s="35">
        <f>B280+B282</f>
        <v>9222.6812499999996</v>
      </c>
      <c r="C284" s="100">
        <f>C280+C282</f>
        <v>8429.4212499999994</v>
      </c>
      <c r="D284" s="100">
        <f t="shared" ref="D284:K284" si="205">D280+D282</f>
        <v>8581.9712500000005</v>
      </c>
      <c r="E284" s="100">
        <f t="shared" si="205"/>
        <v>8688.7562500000004</v>
      </c>
      <c r="F284" s="100">
        <f t="shared" si="205"/>
        <v>8826.0512500000004</v>
      </c>
      <c r="G284" s="100">
        <f t="shared" si="205"/>
        <v>8963.3462500000005</v>
      </c>
      <c r="H284" s="100">
        <f t="shared" si="205"/>
        <v>9100.6412500000006</v>
      </c>
      <c r="I284" s="100">
        <f t="shared" si="205"/>
        <v>9359.9762499999997</v>
      </c>
      <c r="J284" s="100">
        <f t="shared" si="205"/>
        <v>9497.2712499999998</v>
      </c>
      <c r="K284" s="180">
        <f t="shared" si="205"/>
        <v>9634.5662500000017</v>
      </c>
    </row>
    <row r="285" spans="1:11" ht="19.5" thickBot="1" x14ac:dyDescent="0.25">
      <c r="A285" s="273" t="s">
        <v>6</v>
      </c>
      <c r="B285" s="274">
        <f>B284/B$251</f>
        <v>4.9999999999999996E-2</v>
      </c>
      <c r="C285" s="275">
        <f>C284/C$251</f>
        <v>0.05</v>
      </c>
      <c r="D285" s="275">
        <f t="shared" ref="D285:K285" si="206">D284/D$251</f>
        <v>5.000000000000001E-2</v>
      </c>
      <c r="E285" s="275">
        <f t="shared" si="206"/>
        <v>0.05</v>
      </c>
      <c r="F285" s="275">
        <f t="shared" si="206"/>
        <v>0.05</v>
      </c>
      <c r="G285" s="275">
        <f t="shared" si="206"/>
        <v>0.05</v>
      </c>
      <c r="H285" s="275">
        <f t="shared" si="206"/>
        <v>0.05</v>
      </c>
      <c r="I285" s="275">
        <f t="shared" si="206"/>
        <v>0.05</v>
      </c>
      <c r="J285" s="275">
        <f t="shared" si="206"/>
        <v>0.05</v>
      </c>
      <c r="K285" s="284">
        <f t="shared" si="206"/>
        <v>0.05</v>
      </c>
    </row>
    <row r="286" spans="1:11" ht="18.75" x14ac:dyDescent="0.2">
      <c r="A286" s="12" t="s">
        <v>145</v>
      </c>
      <c r="B286" s="35">
        <f>B287*B$251</f>
        <v>9222.6812499999996</v>
      </c>
      <c r="C286" s="100">
        <f>C287*C$251</f>
        <v>8429.4212499999994</v>
      </c>
      <c r="D286" s="100">
        <f t="shared" ref="D286:K286" si="207">D287*D$251</f>
        <v>8581.9712500000005</v>
      </c>
      <c r="E286" s="100">
        <f t="shared" si="207"/>
        <v>8688.7562500000004</v>
      </c>
      <c r="F286" s="100">
        <f t="shared" si="207"/>
        <v>8826.0512500000004</v>
      </c>
      <c r="G286" s="100">
        <f t="shared" si="207"/>
        <v>8963.3462500000005</v>
      </c>
      <c r="H286" s="100">
        <f t="shared" si="207"/>
        <v>9100.6412500000006</v>
      </c>
      <c r="I286" s="100">
        <f t="shared" si="207"/>
        <v>9359.9762499999997</v>
      </c>
      <c r="J286" s="100">
        <f t="shared" si="207"/>
        <v>9497.2712499999998</v>
      </c>
      <c r="K286" s="180">
        <f t="shared" si="207"/>
        <v>9634.5662500000017</v>
      </c>
    </row>
    <row r="287" spans="1:11" ht="19.5" thickBot="1" x14ac:dyDescent="0.25">
      <c r="A287" s="273" t="s">
        <v>6</v>
      </c>
      <c r="B287" s="280">
        <v>0.05</v>
      </c>
      <c r="C287" s="351">
        <f>$B287</f>
        <v>0.05</v>
      </c>
      <c r="D287" s="351">
        <f t="shared" ref="D287:K289" si="208">$B287</f>
        <v>0.05</v>
      </c>
      <c r="E287" s="351">
        <f t="shared" si="208"/>
        <v>0.05</v>
      </c>
      <c r="F287" s="351">
        <f t="shared" si="208"/>
        <v>0.05</v>
      </c>
      <c r="G287" s="351">
        <f t="shared" si="208"/>
        <v>0.05</v>
      </c>
      <c r="H287" s="351">
        <f t="shared" si="208"/>
        <v>0.05</v>
      </c>
      <c r="I287" s="351">
        <f t="shared" si="208"/>
        <v>0.05</v>
      </c>
      <c r="J287" s="351">
        <f t="shared" si="208"/>
        <v>0.05</v>
      </c>
      <c r="K287" s="352">
        <f t="shared" si="208"/>
        <v>0.05</v>
      </c>
    </row>
    <row r="288" spans="1:11" ht="18.75" x14ac:dyDescent="0.2">
      <c r="A288" s="12" t="s">
        <v>146</v>
      </c>
      <c r="B288" s="35">
        <f>B289*B$251</f>
        <v>0</v>
      </c>
      <c r="C288" s="127">
        <f>C289*C$251</f>
        <v>0</v>
      </c>
      <c r="D288" s="127">
        <f t="shared" ref="D288:K288" si="209">D289*D$251</f>
        <v>0</v>
      </c>
      <c r="E288" s="127">
        <f t="shared" si="209"/>
        <v>0</v>
      </c>
      <c r="F288" s="127">
        <f t="shared" si="209"/>
        <v>0</v>
      </c>
      <c r="G288" s="127">
        <f t="shared" si="209"/>
        <v>0</v>
      </c>
      <c r="H288" s="127">
        <f t="shared" si="209"/>
        <v>0</v>
      </c>
      <c r="I288" s="127">
        <f t="shared" si="209"/>
        <v>0</v>
      </c>
      <c r="J288" s="127">
        <f t="shared" si="209"/>
        <v>0</v>
      </c>
      <c r="K288" s="210">
        <f t="shared" si="209"/>
        <v>0</v>
      </c>
    </row>
    <row r="289" spans="1:11" ht="19.5" thickBot="1" x14ac:dyDescent="0.25">
      <c r="A289" s="273" t="s">
        <v>6</v>
      </c>
      <c r="B289" s="280">
        <v>0</v>
      </c>
      <c r="C289" s="351">
        <f>$B289</f>
        <v>0</v>
      </c>
      <c r="D289" s="351">
        <f t="shared" si="208"/>
        <v>0</v>
      </c>
      <c r="E289" s="351">
        <f t="shared" si="208"/>
        <v>0</v>
      </c>
      <c r="F289" s="351">
        <f t="shared" si="208"/>
        <v>0</v>
      </c>
      <c r="G289" s="351">
        <f t="shared" si="208"/>
        <v>0</v>
      </c>
      <c r="H289" s="351">
        <f t="shared" si="208"/>
        <v>0</v>
      </c>
      <c r="I289" s="351">
        <f t="shared" si="208"/>
        <v>0</v>
      </c>
      <c r="J289" s="351">
        <f t="shared" si="208"/>
        <v>0</v>
      </c>
      <c r="K289" s="352">
        <f t="shared" si="208"/>
        <v>0</v>
      </c>
    </row>
    <row r="290" spans="1:11" ht="18.75" x14ac:dyDescent="0.2">
      <c r="A290" s="12" t="s">
        <v>147</v>
      </c>
      <c r="B290" s="37">
        <v>2500</v>
      </c>
      <c r="C290" s="100">
        <f>$B290</f>
        <v>2500</v>
      </c>
      <c r="D290" s="100">
        <f t="shared" ref="D290:K290" si="210">$B290</f>
        <v>2500</v>
      </c>
      <c r="E290" s="100">
        <f t="shared" si="210"/>
        <v>2500</v>
      </c>
      <c r="F290" s="100">
        <f t="shared" si="210"/>
        <v>2500</v>
      </c>
      <c r="G290" s="100">
        <f t="shared" si="210"/>
        <v>2500</v>
      </c>
      <c r="H290" s="100">
        <f t="shared" si="210"/>
        <v>2500</v>
      </c>
      <c r="I290" s="100">
        <f t="shared" si="210"/>
        <v>2500</v>
      </c>
      <c r="J290" s="100">
        <f t="shared" si="210"/>
        <v>2500</v>
      </c>
      <c r="K290" s="180">
        <f t="shared" si="210"/>
        <v>2500</v>
      </c>
    </row>
    <row r="291" spans="1:11" ht="19.5" thickBot="1" x14ac:dyDescent="0.25">
      <c r="A291" s="273" t="s">
        <v>6</v>
      </c>
      <c r="B291" s="281">
        <f>B290/B$251</f>
        <v>1.3553542252151456E-2</v>
      </c>
      <c r="C291" s="282">
        <f>C290/C$251</f>
        <v>1.4829013320457796E-2</v>
      </c>
      <c r="D291" s="282">
        <f t="shared" ref="D291:K291" si="211">D290/D$251</f>
        <v>1.4565418172427461E-2</v>
      </c>
      <c r="E291" s="282">
        <f t="shared" si="211"/>
        <v>1.4386408871810624E-2</v>
      </c>
      <c r="F291" s="282">
        <f t="shared" si="211"/>
        <v>1.4162618872171177E-2</v>
      </c>
      <c r="G291" s="282">
        <f t="shared" si="211"/>
        <v>1.3945684626430671E-2</v>
      </c>
      <c r="H291" s="282">
        <f t="shared" si="211"/>
        <v>1.3735295850718211E-2</v>
      </c>
      <c r="I291" s="282">
        <f t="shared" si="211"/>
        <v>1.3354734740913473E-2</v>
      </c>
      <c r="J291" s="282">
        <f t="shared" si="211"/>
        <v>1.3161675254879133E-2</v>
      </c>
      <c r="K291" s="289">
        <f t="shared" si="211"/>
        <v>1.2974118061620054E-2</v>
      </c>
    </row>
    <row r="292" spans="1:11" ht="18.75" x14ac:dyDescent="0.2">
      <c r="A292" s="21" t="s">
        <v>148</v>
      </c>
      <c r="B292" s="66"/>
      <c r="C292" s="127"/>
      <c r="D292" s="127"/>
      <c r="E292" s="127"/>
      <c r="F292" s="127"/>
      <c r="G292" s="127"/>
      <c r="H292" s="127"/>
      <c r="I292" s="127"/>
      <c r="J292" s="127"/>
      <c r="K292" s="210"/>
    </row>
    <row r="293" spans="1:11" ht="19.5" thickBot="1" x14ac:dyDescent="0.25">
      <c r="A293" s="273" t="s">
        <v>6</v>
      </c>
      <c r="B293" s="281">
        <f>B292/B$251</f>
        <v>0</v>
      </c>
      <c r="C293" s="282">
        <f>C292/C$251</f>
        <v>0</v>
      </c>
      <c r="D293" s="282">
        <f t="shared" ref="D293:K293" si="212">D292/D$251</f>
        <v>0</v>
      </c>
      <c r="E293" s="282">
        <f t="shared" si="212"/>
        <v>0</v>
      </c>
      <c r="F293" s="282">
        <f t="shared" si="212"/>
        <v>0</v>
      </c>
      <c r="G293" s="282">
        <f t="shared" si="212"/>
        <v>0</v>
      </c>
      <c r="H293" s="282">
        <f t="shared" si="212"/>
        <v>0</v>
      </c>
      <c r="I293" s="282">
        <f t="shared" si="212"/>
        <v>0</v>
      </c>
      <c r="J293" s="282">
        <f t="shared" si="212"/>
        <v>0</v>
      </c>
      <c r="K293" s="289">
        <f t="shared" si="212"/>
        <v>0</v>
      </c>
    </row>
    <row r="294" spans="1:11" ht="18.75" x14ac:dyDescent="0.2">
      <c r="A294" s="12" t="s">
        <v>149</v>
      </c>
      <c r="B294" s="37">
        <v>1900</v>
      </c>
      <c r="C294" s="100">
        <f>$B294</f>
        <v>1900</v>
      </c>
      <c r="D294" s="100">
        <f t="shared" ref="D294:K294" si="213">$B294</f>
        <v>1900</v>
      </c>
      <c r="E294" s="100">
        <f t="shared" si="213"/>
        <v>1900</v>
      </c>
      <c r="F294" s="100">
        <f t="shared" si="213"/>
        <v>1900</v>
      </c>
      <c r="G294" s="100">
        <f t="shared" si="213"/>
        <v>1900</v>
      </c>
      <c r="H294" s="100">
        <f t="shared" si="213"/>
        <v>1900</v>
      </c>
      <c r="I294" s="100">
        <f t="shared" si="213"/>
        <v>1900</v>
      </c>
      <c r="J294" s="100">
        <f t="shared" si="213"/>
        <v>1900</v>
      </c>
      <c r="K294" s="180">
        <f t="shared" si="213"/>
        <v>1900</v>
      </c>
    </row>
    <row r="295" spans="1:11" ht="19.5" thickBot="1" x14ac:dyDescent="0.25">
      <c r="A295" s="273" t="s">
        <v>6</v>
      </c>
      <c r="B295" s="281">
        <f>B294/B$251</f>
        <v>1.0300692111635106E-2</v>
      </c>
      <c r="C295" s="282">
        <f>C294/C$251</f>
        <v>1.1270050123547926E-2</v>
      </c>
      <c r="D295" s="282">
        <f t="shared" ref="D295:K295" si="214">D294/D$251</f>
        <v>1.106971781104487E-2</v>
      </c>
      <c r="E295" s="282">
        <f t="shared" si="214"/>
        <v>1.0933670742576073E-2</v>
      </c>
      <c r="F295" s="282">
        <f t="shared" si="214"/>
        <v>1.0763590342850094E-2</v>
      </c>
      <c r="G295" s="282">
        <f t="shared" si="214"/>
        <v>1.059872031608731E-2</v>
      </c>
      <c r="H295" s="282">
        <f t="shared" si="214"/>
        <v>1.043882484654584E-2</v>
      </c>
      <c r="I295" s="282">
        <f t="shared" si="214"/>
        <v>1.014959840309424E-2</v>
      </c>
      <c r="J295" s="282">
        <f t="shared" si="214"/>
        <v>1.000287319370814E-2</v>
      </c>
      <c r="K295" s="289">
        <f t="shared" si="214"/>
        <v>9.8603297268312403E-3</v>
      </c>
    </row>
    <row r="296" spans="1:11" ht="18.75" x14ac:dyDescent="0.2">
      <c r="A296" s="21" t="s">
        <v>150</v>
      </c>
      <c r="B296" s="58">
        <f>B274+B276+B278+B284+B286+B288+B290+B292+B294</f>
        <v>78388.942702900007</v>
      </c>
      <c r="C296" s="122">
        <f>C274+C276+C278+C284+C286+C288+C290+C292+C294</f>
        <v>74943.632002900005</v>
      </c>
      <c r="D296" s="122">
        <f t="shared" ref="D296:K296" si="215">D274+D276+D278+D284+D286+D288+D290+D292+D294</f>
        <v>75606.191752900006</v>
      </c>
      <c r="E296" s="122">
        <f t="shared" si="215"/>
        <v>76069.983577899999</v>
      </c>
      <c r="F296" s="122">
        <f t="shared" si="215"/>
        <v>76666.287352900006</v>
      </c>
      <c r="G296" s="122">
        <f t="shared" si="215"/>
        <v>77262.591127899999</v>
      </c>
      <c r="H296" s="122">
        <f t="shared" si="215"/>
        <v>77858.894902900007</v>
      </c>
      <c r="I296" s="122">
        <f t="shared" si="215"/>
        <v>78985.2464779</v>
      </c>
      <c r="J296" s="122">
        <f t="shared" si="215"/>
        <v>79581.550252900008</v>
      </c>
      <c r="K296" s="201">
        <f t="shared" si="215"/>
        <v>80177.854027900001</v>
      </c>
    </row>
    <row r="297" spans="1:11" ht="19.5" thickBot="1" x14ac:dyDescent="0.25">
      <c r="A297" s="17" t="s">
        <v>6</v>
      </c>
      <c r="B297" s="90">
        <f>B296/B$251</f>
        <v>0.42497913881009391</v>
      </c>
      <c r="C297" s="139">
        <f>C296/C$251</f>
        <v>0.44453604690179654</v>
      </c>
      <c r="D297" s="139">
        <f t="shared" ref="D297:K297" si="216">D296/D$251</f>
        <v>0.44049431972228997</v>
      </c>
      <c r="E297" s="139">
        <f t="shared" si="216"/>
        <v>0.4377495546494356</v>
      </c>
      <c r="F297" s="139">
        <f t="shared" si="216"/>
        <v>0.43431816324939199</v>
      </c>
      <c r="G297" s="139">
        <f t="shared" si="216"/>
        <v>0.43099189171622154</v>
      </c>
      <c r="H297" s="139">
        <f t="shared" si="216"/>
        <v>0.42776598244052311</v>
      </c>
      <c r="I297" s="139">
        <f t="shared" si="216"/>
        <v>0.42193080606320982</v>
      </c>
      <c r="J297" s="139">
        <f t="shared" si="216"/>
        <v>0.41897060828340565</v>
      </c>
      <c r="K297" s="254">
        <f t="shared" si="216"/>
        <v>0.41609477763412545</v>
      </c>
    </row>
    <row r="298" spans="1:11" ht="19.5" thickTop="1" x14ac:dyDescent="0.2">
      <c r="A298" s="12" t="s">
        <v>151</v>
      </c>
      <c r="B298" s="39">
        <f t="shared" ref="B298:K298" si="217">B251-B296</f>
        <v>106064.68229709999</v>
      </c>
      <c r="C298" s="104">
        <f t="shared" si="217"/>
        <v>93644.792997099983</v>
      </c>
      <c r="D298" s="104">
        <f t="shared" si="217"/>
        <v>96033.233247099983</v>
      </c>
      <c r="E298" s="104">
        <f t="shared" si="217"/>
        <v>97705.141422100001</v>
      </c>
      <c r="F298" s="104">
        <f t="shared" si="217"/>
        <v>99854.737647099988</v>
      </c>
      <c r="G298" s="104">
        <f t="shared" si="217"/>
        <v>102004.33387209999</v>
      </c>
      <c r="H298" s="104">
        <f t="shared" si="217"/>
        <v>104153.9300971</v>
      </c>
      <c r="I298" s="104">
        <f t="shared" si="217"/>
        <v>108214.27852209999</v>
      </c>
      <c r="J298" s="104">
        <f t="shared" si="217"/>
        <v>110363.87474709998</v>
      </c>
      <c r="K298" s="185">
        <f t="shared" si="217"/>
        <v>112513.47097210001</v>
      </c>
    </row>
    <row r="299" spans="1:11" ht="19.5" thickBot="1" x14ac:dyDescent="0.25">
      <c r="A299" s="17" t="s">
        <v>6</v>
      </c>
      <c r="B299" s="90">
        <f>B298/B$251</f>
        <v>0.57502086118990614</v>
      </c>
      <c r="C299" s="139">
        <f>C298/C$251</f>
        <v>0.5554639530982034</v>
      </c>
      <c r="D299" s="139">
        <f t="shared" ref="D299:K299" si="218">D298/D$251</f>
        <v>0.55950568027770997</v>
      </c>
      <c r="E299" s="139">
        <f t="shared" si="218"/>
        <v>0.56225044535056445</v>
      </c>
      <c r="F299" s="139">
        <f t="shared" si="218"/>
        <v>0.56568183675060801</v>
      </c>
      <c r="G299" s="139">
        <f t="shared" si="218"/>
        <v>0.56900810828377846</v>
      </c>
      <c r="H299" s="139">
        <f t="shared" si="218"/>
        <v>0.57223401755947689</v>
      </c>
      <c r="I299" s="139">
        <f t="shared" si="218"/>
        <v>0.57806919393679013</v>
      </c>
      <c r="J299" s="139">
        <f t="shared" si="218"/>
        <v>0.58102939171659429</v>
      </c>
      <c r="K299" s="254">
        <f t="shared" si="218"/>
        <v>0.58390522236587461</v>
      </c>
    </row>
    <row r="300" spans="1:11" ht="8.1" customHeight="1" thickTop="1" x14ac:dyDescent="0.2">
      <c r="A300" s="18"/>
      <c r="B300" s="62"/>
      <c r="C300" s="125"/>
      <c r="D300" s="125"/>
      <c r="E300" s="125"/>
      <c r="F300" s="125"/>
      <c r="G300" s="125"/>
      <c r="H300" s="125"/>
      <c r="I300" s="125"/>
      <c r="J300" s="125"/>
      <c r="K300" s="207"/>
    </row>
    <row r="301" spans="1:11" ht="18.75" x14ac:dyDescent="0.2">
      <c r="A301" s="24" t="s">
        <v>152</v>
      </c>
      <c r="B301" s="62">
        <f t="shared" ref="B301:K301" si="219">B228+B274</f>
        <v>125499.8302029</v>
      </c>
      <c r="C301" s="125">
        <f t="shared" si="219"/>
        <v>116036.03950290001</v>
      </c>
      <c r="D301" s="125">
        <f t="shared" si="219"/>
        <v>117855.9992529</v>
      </c>
      <c r="E301" s="125">
        <f t="shared" si="219"/>
        <v>119129.9710779</v>
      </c>
      <c r="F301" s="125">
        <f t="shared" si="219"/>
        <v>120767.9348529</v>
      </c>
      <c r="G301" s="125">
        <f t="shared" si="219"/>
        <v>122405.89862789999</v>
      </c>
      <c r="H301" s="125">
        <f t="shared" si="219"/>
        <v>124043.86240290001</v>
      </c>
      <c r="I301" s="125">
        <f t="shared" si="219"/>
        <v>127137.7939779</v>
      </c>
      <c r="J301" s="125">
        <f t="shared" si="219"/>
        <v>128775.7577529</v>
      </c>
      <c r="K301" s="207">
        <f t="shared" si="219"/>
        <v>130413.72152789999</v>
      </c>
    </row>
    <row r="302" spans="1:11" ht="8.1" customHeight="1" thickBot="1" x14ac:dyDescent="0.25">
      <c r="A302" s="26"/>
      <c r="B302" s="71"/>
      <c r="C302" s="130"/>
      <c r="D302" s="130"/>
      <c r="E302" s="130"/>
      <c r="F302" s="130"/>
      <c r="G302" s="130"/>
      <c r="H302" s="130"/>
      <c r="I302" s="130"/>
      <c r="J302" s="130"/>
      <c r="K302" s="226"/>
    </row>
    <row r="303" spans="1:11" ht="24.95" customHeight="1" thickTop="1" thickBot="1" x14ac:dyDescent="0.25">
      <c r="A303" s="306" t="s">
        <v>153</v>
      </c>
      <c r="B303" s="307"/>
      <c r="C303" s="308"/>
      <c r="D303" s="308"/>
      <c r="E303" s="308"/>
      <c r="F303" s="308"/>
      <c r="G303" s="308"/>
      <c r="H303" s="308"/>
      <c r="I303" s="308"/>
      <c r="J303" s="308"/>
      <c r="K303" s="309"/>
    </row>
    <row r="304" spans="1:11" ht="19.5" thickTop="1" x14ac:dyDescent="0.2">
      <c r="A304" s="21" t="s">
        <v>154</v>
      </c>
      <c r="B304" s="94">
        <v>7800</v>
      </c>
      <c r="C304" s="134">
        <f>B304</f>
        <v>7800</v>
      </c>
      <c r="D304" s="134">
        <f t="shared" ref="D304:K304" si="220">C304</f>
        <v>7800</v>
      </c>
      <c r="E304" s="134">
        <f t="shared" si="220"/>
        <v>7800</v>
      </c>
      <c r="F304" s="134">
        <f t="shared" si="220"/>
        <v>7800</v>
      </c>
      <c r="G304" s="134">
        <f t="shared" si="220"/>
        <v>7800</v>
      </c>
      <c r="H304" s="134">
        <f t="shared" si="220"/>
        <v>7800</v>
      </c>
      <c r="I304" s="134">
        <f t="shared" si="220"/>
        <v>7800</v>
      </c>
      <c r="J304" s="134">
        <f t="shared" si="220"/>
        <v>7800</v>
      </c>
      <c r="K304" s="318">
        <f t="shared" si="220"/>
        <v>7800</v>
      </c>
    </row>
    <row r="305" spans="1:11" ht="18.75" x14ac:dyDescent="0.2">
      <c r="A305" s="12" t="s">
        <v>155</v>
      </c>
      <c r="B305" s="72">
        <f>B304*B306</f>
        <v>5304</v>
      </c>
      <c r="C305" s="131">
        <f>C304*C306</f>
        <v>5304</v>
      </c>
      <c r="D305" s="131">
        <f t="shared" ref="D305:K305" si="221">D304*D306</f>
        <v>5304</v>
      </c>
      <c r="E305" s="131">
        <f t="shared" si="221"/>
        <v>5304</v>
      </c>
      <c r="F305" s="131">
        <f t="shared" si="221"/>
        <v>5304</v>
      </c>
      <c r="G305" s="131">
        <f t="shared" si="221"/>
        <v>5304</v>
      </c>
      <c r="H305" s="131">
        <f t="shared" si="221"/>
        <v>5304</v>
      </c>
      <c r="I305" s="131">
        <f t="shared" si="221"/>
        <v>5304</v>
      </c>
      <c r="J305" s="131">
        <f t="shared" si="221"/>
        <v>5304</v>
      </c>
      <c r="K305" s="213">
        <f t="shared" si="221"/>
        <v>5304</v>
      </c>
    </row>
    <row r="306" spans="1:11" ht="18.75" x14ac:dyDescent="0.2">
      <c r="A306" s="8" t="s">
        <v>104</v>
      </c>
      <c r="B306" s="48">
        <v>0.68</v>
      </c>
      <c r="C306" s="115">
        <f>$B306</f>
        <v>0.68</v>
      </c>
      <c r="D306" s="115">
        <f t="shared" ref="D306:K306" si="222">$B306</f>
        <v>0.68</v>
      </c>
      <c r="E306" s="115">
        <f t="shared" si="222"/>
        <v>0.68</v>
      </c>
      <c r="F306" s="115">
        <f t="shared" si="222"/>
        <v>0.68</v>
      </c>
      <c r="G306" s="115">
        <f t="shared" si="222"/>
        <v>0.68</v>
      </c>
      <c r="H306" s="115">
        <f t="shared" si="222"/>
        <v>0.68</v>
      </c>
      <c r="I306" s="115">
        <f t="shared" si="222"/>
        <v>0.68</v>
      </c>
      <c r="J306" s="115">
        <f t="shared" si="222"/>
        <v>0.68</v>
      </c>
      <c r="K306" s="193">
        <f t="shared" si="222"/>
        <v>0.68</v>
      </c>
    </row>
    <row r="307" spans="1:11" ht="18.75" x14ac:dyDescent="0.2">
      <c r="A307" s="12" t="s">
        <v>156</v>
      </c>
      <c r="B307" s="35">
        <f>B308*B304</f>
        <v>12090</v>
      </c>
      <c r="C307" s="100">
        <f>C308*C304</f>
        <v>12090</v>
      </c>
      <c r="D307" s="100">
        <f t="shared" ref="D307:K307" si="223">D308*D304</f>
        <v>12090</v>
      </c>
      <c r="E307" s="100">
        <f t="shared" si="223"/>
        <v>12090</v>
      </c>
      <c r="F307" s="100">
        <f t="shared" si="223"/>
        <v>12090</v>
      </c>
      <c r="G307" s="100">
        <f t="shared" si="223"/>
        <v>12090</v>
      </c>
      <c r="H307" s="100">
        <f t="shared" si="223"/>
        <v>12090</v>
      </c>
      <c r="I307" s="100">
        <f t="shared" si="223"/>
        <v>12090</v>
      </c>
      <c r="J307" s="100">
        <f t="shared" si="223"/>
        <v>12090</v>
      </c>
      <c r="K307" s="180">
        <f t="shared" si="223"/>
        <v>12090</v>
      </c>
    </row>
    <row r="308" spans="1:11" ht="18.75" x14ac:dyDescent="0.2">
      <c r="A308" s="8" t="s">
        <v>157</v>
      </c>
      <c r="B308" s="80">
        <v>1.55</v>
      </c>
      <c r="C308" s="261">
        <f>$B308</f>
        <v>1.55</v>
      </c>
      <c r="D308" s="261">
        <f t="shared" ref="D308:K308" si="224">$B308</f>
        <v>1.55</v>
      </c>
      <c r="E308" s="261">
        <f t="shared" si="224"/>
        <v>1.55</v>
      </c>
      <c r="F308" s="261">
        <f t="shared" si="224"/>
        <v>1.55</v>
      </c>
      <c r="G308" s="261">
        <f t="shared" si="224"/>
        <v>1.55</v>
      </c>
      <c r="H308" s="261">
        <f t="shared" si="224"/>
        <v>1.55</v>
      </c>
      <c r="I308" s="261">
        <f t="shared" si="224"/>
        <v>1.55</v>
      </c>
      <c r="J308" s="261">
        <f t="shared" si="224"/>
        <v>1.55</v>
      </c>
      <c r="K308" s="262">
        <f t="shared" si="224"/>
        <v>1.55</v>
      </c>
    </row>
    <row r="309" spans="1:11" ht="8.1" customHeight="1" x14ac:dyDescent="0.2">
      <c r="A309" s="18"/>
      <c r="B309" s="34"/>
      <c r="C309" s="99"/>
      <c r="D309" s="99"/>
      <c r="E309" s="99"/>
      <c r="F309" s="99"/>
      <c r="G309" s="99"/>
      <c r="H309" s="99"/>
      <c r="I309" s="99"/>
      <c r="J309" s="99"/>
      <c r="K309" s="179"/>
    </row>
    <row r="310" spans="1:11" ht="18.75" x14ac:dyDescent="0.2">
      <c r="A310" s="12" t="s">
        <v>158</v>
      </c>
      <c r="B310" s="78">
        <f>B311*B304</f>
        <v>5226</v>
      </c>
      <c r="C310" s="135">
        <f>C311*C304</f>
        <v>5226</v>
      </c>
      <c r="D310" s="135">
        <f t="shared" ref="D310:K310" si="225">D311*D304</f>
        <v>5226</v>
      </c>
      <c r="E310" s="135">
        <f t="shared" si="225"/>
        <v>5226</v>
      </c>
      <c r="F310" s="135">
        <f t="shared" si="225"/>
        <v>5226</v>
      </c>
      <c r="G310" s="135">
        <f t="shared" si="225"/>
        <v>5226</v>
      </c>
      <c r="H310" s="135">
        <f t="shared" si="225"/>
        <v>5226</v>
      </c>
      <c r="I310" s="135">
        <f t="shared" si="225"/>
        <v>5226</v>
      </c>
      <c r="J310" s="135">
        <f t="shared" si="225"/>
        <v>5226</v>
      </c>
      <c r="K310" s="246">
        <f t="shared" si="225"/>
        <v>5226</v>
      </c>
    </row>
    <row r="311" spans="1:11" ht="18.75" x14ac:dyDescent="0.2">
      <c r="A311" s="9" t="s">
        <v>159</v>
      </c>
      <c r="B311" s="88">
        <v>0.67</v>
      </c>
      <c r="C311" s="261">
        <f>$B311</f>
        <v>0.67</v>
      </c>
      <c r="D311" s="261">
        <f t="shared" ref="D311:K311" si="226">$B311</f>
        <v>0.67</v>
      </c>
      <c r="E311" s="261">
        <f t="shared" si="226"/>
        <v>0.67</v>
      </c>
      <c r="F311" s="261">
        <f t="shared" si="226"/>
        <v>0.67</v>
      </c>
      <c r="G311" s="261">
        <f t="shared" si="226"/>
        <v>0.67</v>
      </c>
      <c r="H311" s="261">
        <f t="shared" si="226"/>
        <v>0.67</v>
      </c>
      <c r="I311" s="261">
        <f t="shared" si="226"/>
        <v>0.67</v>
      </c>
      <c r="J311" s="261">
        <f t="shared" si="226"/>
        <v>0.67</v>
      </c>
      <c r="K311" s="262">
        <f t="shared" si="226"/>
        <v>0.67</v>
      </c>
    </row>
    <row r="312" spans="1:11" ht="18.75" x14ac:dyDescent="0.2">
      <c r="A312" s="12" t="s">
        <v>160</v>
      </c>
      <c r="B312" s="72">
        <f>B310*B313</f>
        <v>3553.6800000000003</v>
      </c>
      <c r="C312" s="131">
        <f>C310*C313</f>
        <v>3553.6800000000003</v>
      </c>
      <c r="D312" s="131">
        <f t="shared" ref="D312:K312" si="227">D310*D313</f>
        <v>3553.6800000000003</v>
      </c>
      <c r="E312" s="131">
        <f t="shared" si="227"/>
        <v>3553.6800000000003</v>
      </c>
      <c r="F312" s="131">
        <f t="shared" si="227"/>
        <v>3553.6800000000003</v>
      </c>
      <c r="G312" s="131">
        <f t="shared" si="227"/>
        <v>3553.6800000000003</v>
      </c>
      <c r="H312" s="131">
        <f t="shared" si="227"/>
        <v>3553.6800000000003</v>
      </c>
      <c r="I312" s="131">
        <f t="shared" si="227"/>
        <v>3553.6800000000003</v>
      </c>
      <c r="J312" s="131">
        <f t="shared" si="227"/>
        <v>3553.6800000000003</v>
      </c>
      <c r="K312" s="213">
        <f t="shared" si="227"/>
        <v>3553.6800000000003</v>
      </c>
    </row>
    <row r="313" spans="1:11" ht="18.75" x14ac:dyDescent="0.2">
      <c r="A313" s="8" t="s">
        <v>104</v>
      </c>
      <c r="B313" s="48">
        <v>0.68</v>
      </c>
      <c r="C313" s="115">
        <f>$B313</f>
        <v>0.68</v>
      </c>
      <c r="D313" s="115">
        <f t="shared" ref="D313:K313" si="228">$B313</f>
        <v>0.68</v>
      </c>
      <c r="E313" s="115">
        <f t="shared" si="228"/>
        <v>0.68</v>
      </c>
      <c r="F313" s="115">
        <f t="shared" si="228"/>
        <v>0.68</v>
      </c>
      <c r="G313" s="115">
        <f t="shared" si="228"/>
        <v>0.68</v>
      </c>
      <c r="H313" s="115">
        <f t="shared" si="228"/>
        <v>0.68</v>
      </c>
      <c r="I313" s="115">
        <f t="shared" si="228"/>
        <v>0.68</v>
      </c>
      <c r="J313" s="115">
        <f t="shared" si="228"/>
        <v>0.68</v>
      </c>
      <c r="K313" s="193">
        <f t="shared" si="228"/>
        <v>0.68</v>
      </c>
    </row>
    <row r="314" spans="1:11" ht="18.75" x14ac:dyDescent="0.2">
      <c r="A314" s="12" t="s">
        <v>161</v>
      </c>
      <c r="B314" s="35">
        <f>B315*B310</f>
        <v>0</v>
      </c>
      <c r="C314" s="100">
        <f>C315*C310</f>
        <v>0</v>
      </c>
      <c r="D314" s="100">
        <f t="shared" ref="D314:K314" si="229">D315*D310</f>
        <v>0</v>
      </c>
      <c r="E314" s="100">
        <f t="shared" si="229"/>
        <v>0</v>
      </c>
      <c r="F314" s="100">
        <f t="shared" si="229"/>
        <v>0</v>
      </c>
      <c r="G314" s="100">
        <f t="shared" si="229"/>
        <v>0</v>
      </c>
      <c r="H314" s="100">
        <f t="shared" si="229"/>
        <v>0</v>
      </c>
      <c r="I314" s="100">
        <f t="shared" si="229"/>
        <v>0</v>
      </c>
      <c r="J314" s="100">
        <f t="shared" si="229"/>
        <v>0</v>
      </c>
      <c r="K314" s="180">
        <f t="shared" si="229"/>
        <v>0</v>
      </c>
    </row>
    <row r="315" spans="1:11" ht="18.75" x14ac:dyDescent="0.2">
      <c r="A315" s="8" t="s">
        <v>110</v>
      </c>
      <c r="B315" s="74"/>
      <c r="C315" s="133"/>
      <c r="D315" s="133"/>
      <c r="E315" s="133"/>
      <c r="F315" s="133"/>
      <c r="G315" s="133"/>
      <c r="H315" s="133"/>
      <c r="I315" s="133"/>
      <c r="J315" s="133"/>
      <c r="K315" s="263"/>
    </row>
    <row r="316" spans="1:11" ht="8.1" customHeight="1" x14ac:dyDescent="0.2">
      <c r="A316" s="10"/>
      <c r="B316" s="34"/>
      <c r="C316" s="99"/>
      <c r="D316" s="99"/>
      <c r="E316" s="99"/>
      <c r="F316" s="99"/>
      <c r="G316" s="99"/>
      <c r="H316" s="99"/>
      <c r="I316" s="99"/>
      <c r="J316" s="99"/>
      <c r="K316" s="179"/>
    </row>
    <row r="317" spans="1:11" ht="18.75" x14ac:dyDescent="0.2">
      <c r="A317" s="12" t="s">
        <v>162</v>
      </c>
      <c r="B317" s="37">
        <v>2500</v>
      </c>
      <c r="C317" s="116">
        <f>$B317</f>
        <v>2500</v>
      </c>
      <c r="D317" s="116">
        <f t="shared" ref="D317:K317" si="230">$B317</f>
        <v>2500</v>
      </c>
      <c r="E317" s="116">
        <f t="shared" si="230"/>
        <v>2500</v>
      </c>
      <c r="F317" s="116">
        <f t="shared" si="230"/>
        <v>2500</v>
      </c>
      <c r="G317" s="116">
        <f t="shared" si="230"/>
        <v>2500</v>
      </c>
      <c r="H317" s="116">
        <f t="shared" si="230"/>
        <v>2500</v>
      </c>
      <c r="I317" s="116">
        <f t="shared" si="230"/>
        <v>2500</v>
      </c>
      <c r="J317" s="116">
        <f t="shared" si="230"/>
        <v>2500</v>
      </c>
      <c r="K317" s="182">
        <f t="shared" si="230"/>
        <v>2500</v>
      </c>
    </row>
    <row r="318" spans="1:11" ht="18.75" x14ac:dyDescent="0.2">
      <c r="A318" s="12" t="s">
        <v>163</v>
      </c>
      <c r="B318" s="72">
        <f>B317*B319</f>
        <v>1750</v>
      </c>
      <c r="C318" s="131">
        <f>C317*C319</f>
        <v>1750</v>
      </c>
      <c r="D318" s="131">
        <f t="shared" ref="D318:K318" si="231">D317*D319</f>
        <v>1750</v>
      </c>
      <c r="E318" s="131">
        <f t="shared" si="231"/>
        <v>1750</v>
      </c>
      <c r="F318" s="131">
        <f t="shared" si="231"/>
        <v>1750</v>
      </c>
      <c r="G318" s="131">
        <f t="shared" si="231"/>
        <v>1750</v>
      </c>
      <c r="H318" s="131">
        <f t="shared" si="231"/>
        <v>1750</v>
      </c>
      <c r="I318" s="131">
        <f t="shared" si="231"/>
        <v>1750</v>
      </c>
      <c r="J318" s="131">
        <f t="shared" si="231"/>
        <v>1750</v>
      </c>
      <c r="K318" s="213">
        <f t="shared" si="231"/>
        <v>1750</v>
      </c>
    </row>
    <row r="319" spans="1:11" ht="18.75" x14ac:dyDescent="0.2">
      <c r="A319" s="8" t="s">
        <v>104</v>
      </c>
      <c r="B319" s="48">
        <v>0.7</v>
      </c>
      <c r="C319" s="115">
        <f>$B319</f>
        <v>0.7</v>
      </c>
      <c r="D319" s="115">
        <f t="shared" ref="D319:K319" si="232">$B319</f>
        <v>0.7</v>
      </c>
      <c r="E319" s="115">
        <f t="shared" si="232"/>
        <v>0.7</v>
      </c>
      <c r="F319" s="115">
        <f t="shared" si="232"/>
        <v>0.7</v>
      </c>
      <c r="G319" s="115">
        <f t="shared" si="232"/>
        <v>0.7</v>
      </c>
      <c r="H319" s="115">
        <f t="shared" si="232"/>
        <v>0.7</v>
      </c>
      <c r="I319" s="115">
        <f t="shared" si="232"/>
        <v>0.7</v>
      </c>
      <c r="J319" s="115">
        <f t="shared" si="232"/>
        <v>0.7</v>
      </c>
      <c r="K319" s="193">
        <f t="shared" si="232"/>
        <v>0.7</v>
      </c>
    </row>
    <row r="320" spans="1:11" ht="18.75" x14ac:dyDescent="0.2">
      <c r="A320" s="12" t="s">
        <v>164</v>
      </c>
      <c r="B320" s="35">
        <f>B321*B317</f>
        <v>0</v>
      </c>
      <c r="C320" s="100">
        <f>C321*C317</f>
        <v>0</v>
      </c>
      <c r="D320" s="100">
        <f t="shared" ref="D320:K320" si="233">D321*D317</f>
        <v>0</v>
      </c>
      <c r="E320" s="100">
        <f t="shared" si="233"/>
        <v>0</v>
      </c>
      <c r="F320" s="100">
        <f t="shared" si="233"/>
        <v>0</v>
      </c>
      <c r="G320" s="100">
        <f t="shared" si="233"/>
        <v>0</v>
      </c>
      <c r="H320" s="100">
        <f t="shared" si="233"/>
        <v>0</v>
      </c>
      <c r="I320" s="100">
        <f t="shared" si="233"/>
        <v>0</v>
      </c>
      <c r="J320" s="100">
        <f t="shared" si="233"/>
        <v>0</v>
      </c>
      <c r="K320" s="180">
        <f t="shared" si="233"/>
        <v>0</v>
      </c>
    </row>
    <row r="321" spans="1:11" ht="18.75" x14ac:dyDescent="0.2">
      <c r="A321" s="8" t="s">
        <v>110</v>
      </c>
      <c r="B321" s="74">
        <v>0</v>
      </c>
      <c r="C321" s="261">
        <f>$B321</f>
        <v>0</v>
      </c>
      <c r="D321" s="261">
        <f t="shared" ref="D321:K321" si="234">$B321</f>
        <v>0</v>
      </c>
      <c r="E321" s="261">
        <f t="shared" si="234"/>
        <v>0</v>
      </c>
      <c r="F321" s="261">
        <f t="shared" si="234"/>
        <v>0</v>
      </c>
      <c r="G321" s="261">
        <f t="shared" si="234"/>
        <v>0</v>
      </c>
      <c r="H321" s="261">
        <f t="shared" si="234"/>
        <v>0</v>
      </c>
      <c r="I321" s="261">
        <f t="shared" si="234"/>
        <v>0</v>
      </c>
      <c r="J321" s="261">
        <f t="shared" si="234"/>
        <v>0</v>
      </c>
      <c r="K321" s="262">
        <f t="shared" si="234"/>
        <v>0</v>
      </c>
    </row>
    <row r="322" spans="1:11" ht="8.1" customHeight="1" x14ac:dyDescent="0.2">
      <c r="A322" s="10"/>
      <c r="B322" s="34"/>
      <c r="C322" s="99"/>
      <c r="D322" s="99"/>
      <c r="E322" s="99"/>
      <c r="F322" s="99"/>
      <c r="G322" s="99"/>
      <c r="H322" s="99"/>
      <c r="I322" s="99"/>
      <c r="J322" s="99"/>
      <c r="K322" s="179"/>
    </row>
    <row r="323" spans="1:11" ht="18.75" x14ac:dyDescent="0.2">
      <c r="A323" s="12" t="s">
        <v>165</v>
      </c>
      <c r="B323" s="37">
        <v>2500</v>
      </c>
      <c r="C323" s="116">
        <f>$B323</f>
        <v>2500</v>
      </c>
      <c r="D323" s="116">
        <f t="shared" ref="D323:K323" si="235">$B323</f>
        <v>2500</v>
      </c>
      <c r="E323" s="116">
        <f t="shared" si="235"/>
        <v>2500</v>
      </c>
      <c r="F323" s="116">
        <f t="shared" si="235"/>
        <v>2500</v>
      </c>
      <c r="G323" s="116">
        <f t="shared" si="235"/>
        <v>2500</v>
      </c>
      <c r="H323" s="116">
        <f t="shared" si="235"/>
        <v>2500</v>
      </c>
      <c r="I323" s="116">
        <f t="shared" si="235"/>
        <v>2500</v>
      </c>
      <c r="J323" s="116">
        <f t="shared" si="235"/>
        <v>2500</v>
      </c>
      <c r="K323" s="182">
        <f t="shared" si="235"/>
        <v>2500</v>
      </c>
    </row>
    <row r="324" spans="1:11" ht="18.75" x14ac:dyDescent="0.2">
      <c r="A324" s="12" t="s">
        <v>166</v>
      </c>
      <c r="B324" s="72">
        <f>B323*B325</f>
        <v>1750</v>
      </c>
      <c r="C324" s="131">
        <f>C323*C325</f>
        <v>1750</v>
      </c>
      <c r="D324" s="131">
        <f t="shared" ref="D324:K324" si="236">D323*D325</f>
        <v>1750</v>
      </c>
      <c r="E324" s="131">
        <f t="shared" si="236"/>
        <v>1750</v>
      </c>
      <c r="F324" s="131">
        <f t="shared" si="236"/>
        <v>1750</v>
      </c>
      <c r="G324" s="131">
        <f t="shared" si="236"/>
        <v>1750</v>
      </c>
      <c r="H324" s="131">
        <f t="shared" si="236"/>
        <v>1750</v>
      </c>
      <c r="I324" s="131">
        <f t="shared" si="236"/>
        <v>1750</v>
      </c>
      <c r="J324" s="131">
        <f t="shared" si="236"/>
        <v>1750</v>
      </c>
      <c r="K324" s="213">
        <f t="shared" si="236"/>
        <v>1750</v>
      </c>
    </row>
    <row r="325" spans="1:11" ht="18.75" x14ac:dyDescent="0.2">
      <c r="A325" s="8" t="s">
        <v>104</v>
      </c>
      <c r="B325" s="48">
        <v>0.7</v>
      </c>
      <c r="C325" s="115">
        <f>$B325</f>
        <v>0.7</v>
      </c>
      <c r="D325" s="115">
        <f t="shared" ref="D325:K325" si="237">$B325</f>
        <v>0.7</v>
      </c>
      <c r="E325" s="115">
        <f t="shared" si="237"/>
        <v>0.7</v>
      </c>
      <c r="F325" s="115">
        <f t="shared" si="237"/>
        <v>0.7</v>
      </c>
      <c r="G325" s="115">
        <f t="shared" si="237"/>
        <v>0.7</v>
      </c>
      <c r="H325" s="115">
        <f t="shared" si="237"/>
        <v>0.7</v>
      </c>
      <c r="I325" s="115">
        <f t="shared" si="237"/>
        <v>0.7</v>
      </c>
      <c r="J325" s="115">
        <f t="shared" si="237"/>
        <v>0.7</v>
      </c>
      <c r="K325" s="193">
        <f t="shared" si="237"/>
        <v>0.7</v>
      </c>
    </row>
    <row r="326" spans="1:11" ht="18.75" x14ac:dyDescent="0.2">
      <c r="A326" s="12" t="s">
        <v>120</v>
      </c>
      <c r="B326" s="35">
        <f>B323*B327</f>
        <v>1000</v>
      </c>
      <c r="C326" s="100">
        <f>C323*C327</f>
        <v>1000</v>
      </c>
      <c r="D326" s="100">
        <f t="shared" ref="D326:K326" si="238">D323*D327</f>
        <v>1000</v>
      </c>
      <c r="E326" s="100">
        <f t="shared" si="238"/>
        <v>1000</v>
      </c>
      <c r="F326" s="100">
        <f t="shared" si="238"/>
        <v>1000</v>
      </c>
      <c r="G326" s="100">
        <f t="shared" si="238"/>
        <v>1000</v>
      </c>
      <c r="H326" s="100">
        <f t="shared" si="238"/>
        <v>1000</v>
      </c>
      <c r="I326" s="100">
        <f t="shared" si="238"/>
        <v>1000</v>
      </c>
      <c r="J326" s="100">
        <f t="shared" si="238"/>
        <v>1000</v>
      </c>
      <c r="K326" s="180">
        <f t="shared" si="238"/>
        <v>1000</v>
      </c>
    </row>
    <row r="327" spans="1:11" ht="18.75" x14ac:dyDescent="0.2">
      <c r="A327" s="8" t="s">
        <v>110</v>
      </c>
      <c r="B327" s="74">
        <v>0.4</v>
      </c>
      <c r="C327" s="261">
        <f>$B327</f>
        <v>0.4</v>
      </c>
      <c r="D327" s="261">
        <f t="shared" ref="D327:K327" si="239">$B327</f>
        <v>0.4</v>
      </c>
      <c r="E327" s="261">
        <f t="shared" si="239"/>
        <v>0.4</v>
      </c>
      <c r="F327" s="261">
        <f t="shared" si="239"/>
        <v>0.4</v>
      </c>
      <c r="G327" s="261">
        <f t="shared" si="239"/>
        <v>0.4</v>
      </c>
      <c r="H327" s="261">
        <f t="shared" si="239"/>
        <v>0.4</v>
      </c>
      <c r="I327" s="261">
        <f t="shared" si="239"/>
        <v>0.4</v>
      </c>
      <c r="J327" s="261">
        <f t="shared" si="239"/>
        <v>0.4</v>
      </c>
      <c r="K327" s="262">
        <f t="shared" si="239"/>
        <v>0.4</v>
      </c>
    </row>
    <row r="328" spans="1:11" ht="19.5" thickBot="1" x14ac:dyDescent="0.25">
      <c r="A328" s="24" t="s">
        <v>302</v>
      </c>
      <c r="B328" s="67">
        <v>0</v>
      </c>
      <c r="C328" s="238">
        <f t="shared" ref="C328:K328" si="240">$B328/C4</f>
        <v>0</v>
      </c>
      <c r="D328" s="238">
        <f t="shared" si="240"/>
        <v>0</v>
      </c>
      <c r="E328" s="238">
        <f t="shared" si="240"/>
        <v>0</v>
      </c>
      <c r="F328" s="238">
        <f t="shared" si="240"/>
        <v>0</v>
      </c>
      <c r="G328" s="238">
        <f t="shared" si="240"/>
        <v>0</v>
      </c>
      <c r="H328" s="238">
        <f t="shared" si="240"/>
        <v>0</v>
      </c>
      <c r="I328" s="238">
        <f t="shared" si="240"/>
        <v>0</v>
      </c>
      <c r="J328" s="238">
        <f t="shared" si="240"/>
        <v>0</v>
      </c>
      <c r="K328" s="248">
        <f t="shared" si="240"/>
        <v>0</v>
      </c>
    </row>
    <row r="329" spans="1:11" ht="18.75" x14ac:dyDescent="0.2">
      <c r="A329" s="310" t="s">
        <v>167</v>
      </c>
      <c r="B329" s="311">
        <f>B304+B310+B317+B323</f>
        <v>18026</v>
      </c>
      <c r="C329" s="312">
        <f>C304+C310+C317+C323</f>
        <v>18026</v>
      </c>
      <c r="D329" s="312">
        <f t="shared" ref="D329:K329" si="241">D304+D310+D317+D323</f>
        <v>18026</v>
      </c>
      <c r="E329" s="312">
        <f t="shared" si="241"/>
        <v>18026</v>
      </c>
      <c r="F329" s="312">
        <f t="shared" si="241"/>
        <v>18026</v>
      </c>
      <c r="G329" s="312">
        <f t="shared" si="241"/>
        <v>18026</v>
      </c>
      <c r="H329" s="312">
        <f t="shared" si="241"/>
        <v>18026</v>
      </c>
      <c r="I329" s="312">
        <f t="shared" si="241"/>
        <v>18026</v>
      </c>
      <c r="J329" s="312">
        <f t="shared" si="241"/>
        <v>18026</v>
      </c>
      <c r="K329" s="313">
        <f t="shared" si="241"/>
        <v>18026</v>
      </c>
    </row>
    <row r="330" spans="1:11" ht="18.75" x14ac:dyDescent="0.2">
      <c r="A330" s="12" t="s">
        <v>168</v>
      </c>
      <c r="B330" s="39">
        <f t="shared" ref="B330:K330" si="242">B305+B312+B318+B324-B328</f>
        <v>12357.68</v>
      </c>
      <c r="C330" s="104">
        <f t="shared" si="242"/>
        <v>12357.68</v>
      </c>
      <c r="D330" s="104">
        <f t="shared" si="242"/>
        <v>12357.68</v>
      </c>
      <c r="E330" s="104">
        <f t="shared" si="242"/>
        <v>12357.68</v>
      </c>
      <c r="F330" s="104">
        <f t="shared" si="242"/>
        <v>12357.68</v>
      </c>
      <c r="G330" s="104">
        <f t="shared" si="242"/>
        <v>12357.68</v>
      </c>
      <c r="H330" s="104">
        <f t="shared" si="242"/>
        <v>12357.68</v>
      </c>
      <c r="I330" s="104">
        <f t="shared" si="242"/>
        <v>12357.68</v>
      </c>
      <c r="J330" s="104">
        <f t="shared" si="242"/>
        <v>12357.68</v>
      </c>
      <c r="K330" s="185">
        <f t="shared" si="242"/>
        <v>12357.68</v>
      </c>
    </row>
    <row r="331" spans="1:11" ht="19.5" thickBot="1" x14ac:dyDescent="0.25">
      <c r="A331" s="273" t="s">
        <v>104</v>
      </c>
      <c r="B331" s="281">
        <f>IF(B329=0,0,(B330/B329))</f>
        <v>0.68554754243869964</v>
      </c>
      <c r="C331" s="282">
        <f>IF(C329=0,0,(C330/C329))</f>
        <v>0.68554754243869964</v>
      </c>
      <c r="D331" s="282">
        <f t="shared" ref="D331:K331" si="243">IF(D329=0,0,(D330/D329))</f>
        <v>0.68554754243869964</v>
      </c>
      <c r="E331" s="282">
        <f t="shared" si="243"/>
        <v>0.68554754243869964</v>
      </c>
      <c r="F331" s="282">
        <f t="shared" si="243"/>
        <v>0.68554754243869964</v>
      </c>
      <c r="G331" s="282">
        <f t="shared" si="243"/>
        <v>0.68554754243869964</v>
      </c>
      <c r="H331" s="282">
        <f t="shared" si="243"/>
        <v>0.68554754243869964</v>
      </c>
      <c r="I331" s="282">
        <f t="shared" si="243"/>
        <v>0.68554754243869964</v>
      </c>
      <c r="J331" s="282">
        <f t="shared" si="243"/>
        <v>0.68554754243869964</v>
      </c>
      <c r="K331" s="289">
        <f t="shared" si="243"/>
        <v>0.68554754243869964</v>
      </c>
    </row>
    <row r="332" spans="1:11" ht="19.5" thickBot="1" x14ac:dyDescent="0.25">
      <c r="A332" s="314" t="s">
        <v>303</v>
      </c>
      <c r="B332" s="315">
        <f>B329-B330</f>
        <v>5668.32</v>
      </c>
      <c r="C332" s="316">
        <f>C329-C330</f>
        <v>5668.32</v>
      </c>
      <c r="D332" s="316">
        <f t="shared" ref="D332:K332" si="244">D329-D330</f>
        <v>5668.32</v>
      </c>
      <c r="E332" s="316">
        <f t="shared" si="244"/>
        <v>5668.32</v>
      </c>
      <c r="F332" s="316">
        <f t="shared" si="244"/>
        <v>5668.32</v>
      </c>
      <c r="G332" s="316">
        <f t="shared" si="244"/>
        <v>5668.32</v>
      </c>
      <c r="H332" s="316">
        <f t="shared" si="244"/>
        <v>5668.32</v>
      </c>
      <c r="I332" s="316">
        <f t="shared" si="244"/>
        <v>5668.32</v>
      </c>
      <c r="J332" s="316">
        <f t="shared" si="244"/>
        <v>5668.32</v>
      </c>
      <c r="K332" s="317">
        <f t="shared" si="244"/>
        <v>5668.32</v>
      </c>
    </row>
    <row r="333" spans="1:11" ht="18.75" x14ac:dyDescent="0.2">
      <c r="A333" s="21" t="s">
        <v>169</v>
      </c>
      <c r="B333" s="76">
        <f>B$329*B334</f>
        <v>1487.145</v>
      </c>
      <c r="C333" s="134">
        <f>C$329*C334</f>
        <v>1487.145</v>
      </c>
      <c r="D333" s="134">
        <f t="shared" ref="D333:K333" si="245">D$329*D334</f>
        <v>1487.145</v>
      </c>
      <c r="E333" s="134">
        <f t="shared" si="245"/>
        <v>1487.145</v>
      </c>
      <c r="F333" s="134">
        <f t="shared" si="245"/>
        <v>1487.145</v>
      </c>
      <c r="G333" s="134">
        <f t="shared" si="245"/>
        <v>1487.145</v>
      </c>
      <c r="H333" s="134">
        <f t="shared" si="245"/>
        <v>1487.145</v>
      </c>
      <c r="I333" s="134">
        <f t="shared" si="245"/>
        <v>1487.145</v>
      </c>
      <c r="J333" s="134">
        <f t="shared" si="245"/>
        <v>1487.145</v>
      </c>
      <c r="K333" s="244">
        <f t="shared" si="245"/>
        <v>1487.145</v>
      </c>
    </row>
    <row r="334" spans="1:11" ht="18.75" x14ac:dyDescent="0.2">
      <c r="A334" s="9" t="s">
        <v>127</v>
      </c>
      <c r="B334" s="88">
        <v>8.2500000000000004E-2</v>
      </c>
      <c r="C334" s="132">
        <f>B334</f>
        <v>8.2500000000000004E-2</v>
      </c>
      <c r="D334" s="132">
        <f t="shared" ref="D334:K334" si="246">C334</f>
        <v>8.2500000000000004E-2</v>
      </c>
      <c r="E334" s="132">
        <f t="shared" si="246"/>
        <v>8.2500000000000004E-2</v>
      </c>
      <c r="F334" s="132">
        <f t="shared" si="246"/>
        <v>8.2500000000000004E-2</v>
      </c>
      <c r="G334" s="132">
        <f t="shared" si="246"/>
        <v>8.2500000000000004E-2</v>
      </c>
      <c r="H334" s="132">
        <f t="shared" si="246"/>
        <v>8.2500000000000004E-2</v>
      </c>
      <c r="I334" s="132">
        <f t="shared" si="246"/>
        <v>8.2500000000000004E-2</v>
      </c>
      <c r="J334" s="132">
        <f t="shared" si="246"/>
        <v>8.2500000000000004E-2</v>
      </c>
      <c r="K334" s="241">
        <f t="shared" si="246"/>
        <v>8.2500000000000004E-2</v>
      </c>
    </row>
    <row r="335" spans="1:11" ht="18.75" x14ac:dyDescent="0.2">
      <c r="A335" s="12" t="s">
        <v>170</v>
      </c>
      <c r="B335" s="35">
        <f>B333*B336</f>
        <v>252.81465000000003</v>
      </c>
      <c r="C335" s="100">
        <f>C333*C336</f>
        <v>252.81465000000003</v>
      </c>
      <c r="D335" s="100">
        <f t="shared" ref="D335:K335" si="247">D333*D336</f>
        <v>252.81465000000003</v>
      </c>
      <c r="E335" s="100">
        <f t="shared" si="247"/>
        <v>252.81465000000003</v>
      </c>
      <c r="F335" s="100">
        <f t="shared" si="247"/>
        <v>252.81465000000003</v>
      </c>
      <c r="G335" s="100">
        <f t="shared" si="247"/>
        <v>252.81465000000003</v>
      </c>
      <c r="H335" s="100">
        <f t="shared" si="247"/>
        <v>252.81465000000003</v>
      </c>
      <c r="I335" s="100">
        <f t="shared" si="247"/>
        <v>252.81465000000003</v>
      </c>
      <c r="J335" s="100">
        <f t="shared" si="247"/>
        <v>252.81465000000003</v>
      </c>
      <c r="K335" s="180">
        <f t="shared" si="247"/>
        <v>252.81465000000003</v>
      </c>
    </row>
    <row r="336" spans="1:11" ht="18.75" x14ac:dyDescent="0.2">
      <c r="A336" s="8" t="s">
        <v>104</v>
      </c>
      <c r="B336" s="48">
        <v>0.17</v>
      </c>
      <c r="C336" s="115">
        <f>$B336</f>
        <v>0.17</v>
      </c>
      <c r="D336" s="115">
        <f t="shared" ref="D336:K336" si="248">$B336</f>
        <v>0.17</v>
      </c>
      <c r="E336" s="115">
        <f t="shared" si="248"/>
        <v>0.17</v>
      </c>
      <c r="F336" s="115">
        <f t="shared" si="248"/>
        <v>0.17</v>
      </c>
      <c r="G336" s="115">
        <f t="shared" si="248"/>
        <v>0.17</v>
      </c>
      <c r="H336" s="115">
        <f t="shared" si="248"/>
        <v>0.17</v>
      </c>
      <c r="I336" s="115">
        <f t="shared" si="248"/>
        <v>0.17</v>
      </c>
      <c r="J336" s="115">
        <f t="shared" si="248"/>
        <v>0.17</v>
      </c>
      <c r="K336" s="193">
        <f t="shared" si="248"/>
        <v>0.17</v>
      </c>
    </row>
    <row r="337" spans="1:11" ht="8.1" customHeight="1" x14ac:dyDescent="0.2">
      <c r="A337" s="10"/>
      <c r="B337" s="34"/>
      <c r="C337" s="99"/>
      <c r="D337" s="99"/>
      <c r="E337" s="99"/>
      <c r="F337" s="99"/>
      <c r="G337" s="99"/>
      <c r="H337" s="99"/>
      <c r="I337" s="99"/>
      <c r="J337" s="99"/>
      <c r="K337" s="179"/>
    </row>
    <row r="338" spans="1:11" ht="18.75" x14ac:dyDescent="0.2">
      <c r="A338" s="12" t="s">
        <v>171</v>
      </c>
      <c r="B338" s="52">
        <f>B$329*B339</f>
        <v>2523.6400000000003</v>
      </c>
      <c r="C338" s="116">
        <f>C$329*C339</f>
        <v>2523.6400000000003</v>
      </c>
      <c r="D338" s="116">
        <f t="shared" ref="D338:K338" si="249">D$329*D339</f>
        <v>2523.6400000000003</v>
      </c>
      <c r="E338" s="116">
        <f t="shared" si="249"/>
        <v>2523.6400000000003</v>
      </c>
      <c r="F338" s="116">
        <f t="shared" si="249"/>
        <v>2523.6400000000003</v>
      </c>
      <c r="G338" s="116">
        <f t="shared" si="249"/>
        <v>2523.6400000000003</v>
      </c>
      <c r="H338" s="116">
        <f t="shared" si="249"/>
        <v>2523.6400000000003</v>
      </c>
      <c r="I338" s="116">
        <f t="shared" si="249"/>
        <v>2523.6400000000003</v>
      </c>
      <c r="J338" s="116">
        <f t="shared" si="249"/>
        <v>2523.6400000000003</v>
      </c>
      <c r="K338" s="182">
        <f t="shared" si="249"/>
        <v>2523.6400000000003</v>
      </c>
    </row>
    <row r="339" spans="1:11" ht="18.75" x14ac:dyDescent="0.2">
      <c r="A339" s="9" t="s">
        <v>127</v>
      </c>
      <c r="B339" s="88">
        <v>0.14000000000000001</v>
      </c>
      <c r="C339" s="132">
        <f>B339</f>
        <v>0.14000000000000001</v>
      </c>
      <c r="D339" s="132">
        <f t="shared" ref="D339:K339" si="250">C339</f>
        <v>0.14000000000000001</v>
      </c>
      <c r="E339" s="132">
        <f t="shared" si="250"/>
        <v>0.14000000000000001</v>
      </c>
      <c r="F339" s="132">
        <f t="shared" si="250"/>
        <v>0.14000000000000001</v>
      </c>
      <c r="G339" s="132">
        <f t="shared" si="250"/>
        <v>0.14000000000000001</v>
      </c>
      <c r="H339" s="132">
        <f t="shared" si="250"/>
        <v>0.14000000000000001</v>
      </c>
      <c r="I339" s="132">
        <f t="shared" si="250"/>
        <v>0.14000000000000001</v>
      </c>
      <c r="J339" s="132">
        <f t="shared" si="250"/>
        <v>0.14000000000000001</v>
      </c>
      <c r="K339" s="241">
        <f t="shared" si="250"/>
        <v>0.14000000000000001</v>
      </c>
    </row>
    <row r="340" spans="1:11" ht="18.75" x14ac:dyDescent="0.2">
      <c r="A340" s="12" t="s">
        <v>172</v>
      </c>
      <c r="B340" s="35">
        <f>B338*B341</f>
        <v>630.91000000000008</v>
      </c>
      <c r="C340" s="100">
        <f>C338*C341</f>
        <v>630.91000000000008</v>
      </c>
      <c r="D340" s="100">
        <f t="shared" ref="D340:K340" si="251">D338*D341</f>
        <v>630.91000000000008</v>
      </c>
      <c r="E340" s="100">
        <f t="shared" si="251"/>
        <v>630.91000000000008</v>
      </c>
      <c r="F340" s="100">
        <f t="shared" si="251"/>
        <v>630.91000000000008</v>
      </c>
      <c r="G340" s="100">
        <f t="shared" si="251"/>
        <v>630.91000000000008</v>
      </c>
      <c r="H340" s="100">
        <f t="shared" si="251"/>
        <v>630.91000000000008</v>
      </c>
      <c r="I340" s="100">
        <f t="shared" si="251"/>
        <v>630.91000000000008</v>
      </c>
      <c r="J340" s="100">
        <f t="shared" si="251"/>
        <v>630.91000000000008</v>
      </c>
      <c r="K340" s="180">
        <f t="shared" si="251"/>
        <v>630.91000000000008</v>
      </c>
    </row>
    <row r="341" spans="1:11" ht="18.75" x14ac:dyDescent="0.2">
      <c r="A341" s="8" t="s">
        <v>104</v>
      </c>
      <c r="B341" s="48">
        <v>0.25</v>
      </c>
      <c r="C341" s="115">
        <f>$B341</f>
        <v>0.25</v>
      </c>
      <c r="D341" s="115">
        <f t="shared" ref="D341:K341" si="252">$B341</f>
        <v>0.25</v>
      </c>
      <c r="E341" s="115">
        <f t="shared" si="252"/>
        <v>0.25</v>
      </c>
      <c r="F341" s="115">
        <f t="shared" si="252"/>
        <v>0.25</v>
      </c>
      <c r="G341" s="115">
        <f t="shared" si="252"/>
        <v>0.25</v>
      </c>
      <c r="H341" s="115">
        <f t="shared" si="252"/>
        <v>0.25</v>
      </c>
      <c r="I341" s="115">
        <f t="shared" si="252"/>
        <v>0.25</v>
      </c>
      <c r="J341" s="115">
        <f t="shared" si="252"/>
        <v>0.25</v>
      </c>
      <c r="K341" s="193">
        <f t="shared" si="252"/>
        <v>0.25</v>
      </c>
    </row>
    <row r="342" spans="1:11" ht="8.1" customHeight="1" x14ac:dyDescent="0.2">
      <c r="A342" s="10"/>
      <c r="B342" s="34"/>
      <c r="C342" s="99"/>
      <c r="D342" s="99"/>
      <c r="E342" s="99"/>
      <c r="F342" s="99"/>
      <c r="G342" s="99"/>
      <c r="H342" s="99"/>
      <c r="I342" s="99"/>
      <c r="J342" s="99"/>
      <c r="K342" s="179"/>
    </row>
    <row r="343" spans="1:11" ht="18.75" x14ac:dyDescent="0.2">
      <c r="A343" s="12" t="s">
        <v>173</v>
      </c>
      <c r="B343" s="39">
        <f t="shared" ref="B343:K343" si="253">B329+B333+B338</f>
        <v>22036.785</v>
      </c>
      <c r="C343" s="104">
        <f t="shared" si="253"/>
        <v>22036.785</v>
      </c>
      <c r="D343" s="104">
        <f t="shared" si="253"/>
        <v>22036.785</v>
      </c>
      <c r="E343" s="104">
        <f t="shared" si="253"/>
        <v>22036.785</v>
      </c>
      <c r="F343" s="104">
        <f t="shared" si="253"/>
        <v>22036.785</v>
      </c>
      <c r="G343" s="104">
        <f t="shared" si="253"/>
        <v>22036.785</v>
      </c>
      <c r="H343" s="104">
        <f t="shared" si="253"/>
        <v>22036.785</v>
      </c>
      <c r="I343" s="104">
        <f t="shared" si="253"/>
        <v>22036.785</v>
      </c>
      <c r="J343" s="104">
        <f t="shared" si="253"/>
        <v>22036.785</v>
      </c>
      <c r="K343" s="185">
        <f t="shared" si="253"/>
        <v>22036.785</v>
      </c>
    </row>
    <row r="344" spans="1:11" ht="18.75" x14ac:dyDescent="0.2">
      <c r="A344" s="12" t="s">
        <v>174</v>
      </c>
      <c r="B344" s="39">
        <f t="shared" ref="B344:K344" si="254">B330+B335+B340</f>
        <v>13241.40465</v>
      </c>
      <c r="C344" s="104">
        <f t="shared" si="254"/>
        <v>13241.40465</v>
      </c>
      <c r="D344" s="104">
        <f t="shared" si="254"/>
        <v>13241.40465</v>
      </c>
      <c r="E344" s="104">
        <f t="shared" si="254"/>
        <v>13241.40465</v>
      </c>
      <c r="F344" s="104">
        <f t="shared" si="254"/>
        <v>13241.40465</v>
      </c>
      <c r="G344" s="104">
        <f t="shared" si="254"/>
        <v>13241.40465</v>
      </c>
      <c r="H344" s="104">
        <f t="shared" si="254"/>
        <v>13241.40465</v>
      </c>
      <c r="I344" s="104">
        <f t="shared" si="254"/>
        <v>13241.40465</v>
      </c>
      <c r="J344" s="104">
        <f t="shared" si="254"/>
        <v>13241.40465</v>
      </c>
      <c r="K344" s="185">
        <f t="shared" si="254"/>
        <v>13241.40465</v>
      </c>
    </row>
    <row r="345" spans="1:11" ht="18.75" x14ac:dyDescent="0.2">
      <c r="A345" s="8" t="s">
        <v>104</v>
      </c>
      <c r="B345" s="79">
        <f>IF(B343=0,0,(B344/B343))</f>
        <v>0.60087733532817966</v>
      </c>
      <c r="C345" s="136">
        <f>IF(C343=0,0,(C344/C343))</f>
        <v>0.60087733532817966</v>
      </c>
      <c r="D345" s="136">
        <f t="shared" ref="D345:K345" si="255">IF(D343=0,0,(D344/D343))</f>
        <v>0.60087733532817966</v>
      </c>
      <c r="E345" s="136">
        <f t="shared" si="255"/>
        <v>0.60087733532817966</v>
      </c>
      <c r="F345" s="136">
        <f t="shared" si="255"/>
        <v>0.60087733532817966</v>
      </c>
      <c r="G345" s="136">
        <f t="shared" si="255"/>
        <v>0.60087733532817966</v>
      </c>
      <c r="H345" s="136">
        <f t="shared" si="255"/>
        <v>0.60087733532817966</v>
      </c>
      <c r="I345" s="136">
        <f t="shared" si="255"/>
        <v>0.60087733532817966</v>
      </c>
      <c r="J345" s="136">
        <f t="shared" si="255"/>
        <v>0.60087733532817966</v>
      </c>
      <c r="K345" s="247">
        <f t="shared" si="255"/>
        <v>0.60087733532817966</v>
      </c>
    </row>
    <row r="346" spans="1:11" ht="8.1" customHeight="1" thickBot="1" x14ac:dyDescent="0.25">
      <c r="A346" s="22"/>
      <c r="B346" s="45"/>
      <c r="C346" s="109"/>
      <c r="D346" s="109"/>
      <c r="E346" s="109"/>
      <c r="F346" s="109"/>
      <c r="G346" s="109"/>
      <c r="H346" s="109"/>
      <c r="I346" s="109"/>
      <c r="J346" s="109"/>
      <c r="K346" s="190"/>
    </row>
    <row r="347" spans="1:11" ht="8.1" customHeight="1" thickTop="1" x14ac:dyDescent="0.2">
      <c r="A347" s="10"/>
      <c r="B347" s="34"/>
      <c r="C347" s="290"/>
      <c r="D347" s="99"/>
      <c r="E347" s="99"/>
      <c r="F347" s="99"/>
      <c r="G347" s="99"/>
      <c r="H347" s="99"/>
      <c r="I347" s="99"/>
      <c r="J347" s="99"/>
      <c r="K347" s="240"/>
    </row>
    <row r="348" spans="1:11" ht="18.75" x14ac:dyDescent="0.2">
      <c r="A348" s="7" t="s">
        <v>175</v>
      </c>
      <c r="B348" s="34"/>
      <c r="C348" s="99"/>
      <c r="D348" s="99"/>
      <c r="E348" s="99"/>
      <c r="F348" s="99"/>
      <c r="G348" s="99"/>
      <c r="H348" s="99"/>
      <c r="I348" s="99"/>
      <c r="J348" s="99"/>
      <c r="K348" s="179"/>
    </row>
    <row r="349" spans="1:11" ht="18.75" x14ac:dyDescent="0.2">
      <c r="A349" s="270" t="s">
        <v>331</v>
      </c>
      <c r="B349" s="35">
        <f>(6500+(0.01*B$518))*0.05</f>
        <v>463.64012107500002</v>
      </c>
      <c r="C349" s="100">
        <f>(6500+(0.01*C$518))*0.05</f>
        <v>454.17189607500006</v>
      </c>
      <c r="D349" s="100">
        <f t="shared" ref="D349:K349" si="256">(6500+(0.01*D$518))*0.05</f>
        <v>455.99270857499999</v>
      </c>
      <c r="E349" s="100">
        <f t="shared" si="256"/>
        <v>457.26727732500007</v>
      </c>
      <c r="F349" s="100">
        <f t="shared" si="256"/>
        <v>458.90600857499999</v>
      </c>
      <c r="G349" s="100">
        <f t="shared" si="256"/>
        <v>460.54473982500008</v>
      </c>
      <c r="H349" s="100">
        <f t="shared" si="256"/>
        <v>462.18347107500006</v>
      </c>
      <c r="I349" s="100">
        <f t="shared" si="256"/>
        <v>465.27885232499995</v>
      </c>
      <c r="J349" s="100">
        <f t="shared" si="256"/>
        <v>466.91758357500004</v>
      </c>
      <c r="K349" s="180">
        <f t="shared" si="256"/>
        <v>468.55631482500007</v>
      </c>
    </row>
    <row r="350" spans="1:11" ht="18.75" x14ac:dyDescent="0.2">
      <c r="A350" s="12" t="s">
        <v>138</v>
      </c>
      <c r="B350" s="65">
        <v>1800</v>
      </c>
      <c r="C350" s="100">
        <f>$B350</f>
        <v>1800</v>
      </c>
      <c r="D350" s="100">
        <f t="shared" ref="D350:K351" si="257">$B350</f>
        <v>1800</v>
      </c>
      <c r="E350" s="100">
        <f t="shared" si="257"/>
        <v>1800</v>
      </c>
      <c r="F350" s="100">
        <f t="shared" si="257"/>
        <v>1800</v>
      </c>
      <c r="G350" s="100">
        <f t="shared" si="257"/>
        <v>1800</v>
      </c>
      <c r="H350" s="100">
        <f t="shared" si="257"/>
        <v>1800</v>
      </c>
      <c r="I350" s="100">
        <f t="shared" si="257"/>
        <v>1800</v>
      </c>
      <c r="J350" s="100">
        <f t="shared" si="257"/>
        <v>1800</v>
      </c>
      <c r="K350" s="180">
        <f t="shared" si="257"/>
        <v>1800</v>
      </c>
    </row>
    <row r="351" spans="1:11" ht="18.75" x14ac:dyDescent="0.2">
      <c r="A351" s="21" t="s">
        <v>312</v>
      </c>
      <c r="B351" s="272">
        <v>4333</v>
      </c>
      <c r="C351" s="277">
        <f>$B351</f>
        <v>4333</v>
      </c>
      <c r="D351" s="277">
        <f t="shared" si="257"/>
        <v>4333</v>
      </c>
      <c r="E351" s="277">
        <f t="shared" si="257"/>
        <v>4333</v>
      </c>
      <c r="F351" s="277">
        <f t="shared" si="257"/>
        <v>4333</v>
      </c>
      <c r="G351" s="277">
        <f t="shared" si="257"/>
        <v>4333</v>
      </c>
      <c r="H351" s="277">
        <f t="shared" si="257"/>
        <v>4333</v>
      </c>
      <c r="I351" s="277">
        <f t="shared" si="257"/>
        <v>4333</v>
      </c>
      <c r="J351" s="277">
        <f t="shared" si="257"/>
        <v>4333</v>
      </c>
      <c r="K351" s="286">
        <f t="shared" si="257"/>
        <v>4333</v>
      </c>
    </row>
    <row r="352" spans="1:11" ht="18.75" x14ac:dyDescent="0.2">
      <c r="A352" s="12" t="s">
        <v>304</v>
      </c>
      <c r="B352" s="35">
        <f>SUM(B349:B351)</f>
        <v>6596.640121075</v>
      </c>
      <c r="C352" s="100">
        <f>SUM(C349:C351)</f>
        <v>6587.1718960750004</v>
      </c>
      <c r="D352" s="100">
        <f t="shared" ref="D352:K352" si="258">SUM(D349:D351)</f>
        <v>6588.9927085750005</v>
      </c>
      <c r="E352" s="100">
        <f t="shared" si="258"/>
        <v>6590.2672773249997</v>
      </c>
      <c r="F352" s="100">
        <f t="shared" si="258"/>
        <v>6591.9060085749998</v>
      </c>
      <c r="G352" s="100">
        <f t="shared" si="258"/>
        <v>6593.5447398249999</v>
      </c>
      <c r="H352" s="100">
        <f t="shared" si="258"/>
        <v>6595.1834710749999</v>
      </c>
      <c r="I352" s="100">
        <f t="shared" si="258"/>
        <v>6598.2788523250001</v>
      </c>
      <c r="J352" s="100">
        <f t="shared" si="258"/>
        <v>6599.9175835750002</v>
      </c>
      <c r="K352" s="180">
        <f t="shared" si="258"/>
        <v>6601.5563148250003</v>
      </c>
    </row>
    <row r="353" spans="1:11" ht="19.5" thickBot="1" x14ac:dyDescent="0.25">
      <c r="A353" s="17" t="s">
        <v>6</v>
      </c>
      <c r="B353" s="225">
        <f>B352/B344</f>
        <v>0.49818280578526086</v>
      </c>
      <c r="C353" s="154">
        <f>C352/C344</f>
        <v>0.49746775891143846</v>
      </c>
      <c r="D353" s="154">
        <f t="shared" ref="D353:K353" si="259">D352/D344</f>
        <v>0.49760526792563509</v>
      </c>
      <c r="E353" s="154">
        <f t="shared" si="259"/>
        <v>0.49770152423557268</v>
      </c>
      <c r="F353" s="154">
        <f t="shared" si="259"/>
        <v>0.49782528234834961</v>
      </c>
      <c r="G353" s="154">
        <f t="shared" si="259"/>
        <v>0.49794904046112659</v>
      </c>
      <c r="H353" s="154">
        <f t="shared" si="259"/>
        <v>0.49807279857390352</v>
      </c>
      <c r="I353" s="154">
        <f t="shared" si="259"/>
        <v>0.49830656389803779</v>
      </c>
      <c r="J353" s="154">
        <f t="shared" si="259"/>
        <v>0.49843032201081477</v>
      </c>
      <c r="K353" s="205">
        <f t="shared" si="259"/>
        <v>0.4985540801235917</v>
      </c>
    </row>
    <row r="354" spans="1:11" ht="19.5" thickTop="1" x14ac:dyDescent="0.2">
      <c r="A354" s="16" t="s">
        <v>140</v>
      </c>
      <c r="B354" s="35">
        <f>B355*B$344</f>
        <v>0</v>
      </c>
      <c r="C354" s="100">
        <f>C355*C$344</f>
        <v>0</v>
      </c>
      <c r="D354" s="100">
        <f t="shared" ref="D354:K354" si="260">D355*D$344</f>
        <v>0</v>
      </c>
      <c r="E354" s="100">
        <f t="shared" si="260"/>
        <v>0</v>
      </c>
      <c r="F354" s="100">
        <f t="shared" si="260"/>
        <v>0</v>
      </c>
      <c r="G354" s="100">
        <f t="shared" si="260"/>
        <v>0</v>
      </c>
      <c r="H354" s="100">
        <f t="shared" si="260"/>
        <v>0</v>
      </c>
      <c r="I354" s="100">
        <f t="shared" si="260"/>
        <v>0</v>
      </c>
      <c r="J354" s="100">
        <f t="shared" si="260"/>
        <v>0</v>
      </c>
      <c r="K354" s="180">
        <f t="shared" si="260"/>
        <v>0</v>
      </c>
    </row>
    <row r="355" spans="1:11" ht="19.5" thickBot="1" x14ac:dyDescent="0.25">
      <c r="A355" s="17" t="s">
        <v>6</v>
      </c>
      <c r="B355" s="60">
        <v>0</v>
      </c>
      <c r="C355" s="154">
        <f>$B355</f>
        <v>0</v>
      </c>
      <c r="D355" s="154">
        <f t="shared" ref="D355:K355" si="261">$B355</f>
        <v>0</v>
      </c>
      <c r="E355" s="154">
        <f t="shared" si="261"/>
        <v>0</v>
      </c>
      <c r="F355" s="154">
        <f t="shared" si="261"/>
        <v>0</v>
      </c>
      <c r="G355" s="154">
        <f t="shared" si="261"/>
        <v>0</v>
      </c>
      <c r="H355" s="154">
        <f t="shared" si="261"/>
        <v>0</v>
      </c>
      <c r="I355" s="154">
        <f t="shared" si="261"/>
        <v>0</v>
      </c>
      <c r="J355" s="154">
        <f t="shared" si="261"/>
        <v>0</v>
      </c>
      <c r="K355" s="205">
        <f t="shared" si="261"/>
        <v>0</v>
      </c>
    </row>
    <row r="356" spans="1:11" ht="19.5" thickTop="1" x14ac:dyDescent="0.2">
      <c r="A356" s="12" t="s">
        <v>141</v>
      </c>
      <c r="B356" s="37">
        <v>50</v>
      </c>
      <c r="C356" s="116">
        <f>$B356</f>
        <v>50</v>
      </c>
      <c r="D356" s="116">
        <f t="shared" ref="D356:K356" si="262">$B356</f>
        <v>50</v>
      </c>
      <c r="E356" s="116">
        <f t="shared" si="262"/>
        <v>50</v>
      </c>
      <c r="F356" s="116">
        <f t="shared" si="262"/>
        <v>50</v>
      </c>
      <c r="G356" s="116">
        <f t="shared" si="262"/>
        <v>50</v>
      </c>
      <c r="H356" s="116">
        <f t="shared" si="262"/>
        <v>50</v>
      </c>
      <c r="I356" s="116">
        <f t="shared" si="262"/>
        <v>50</v>
      </c>
      <c r="J356" s="116">
        <f t="shared" si="262"/>
        <v>50</v>
      </c>
      <c r="K356" s="182">
        <f t="shared" si="262"/>
        <v>50</v>
      </c>
    </row>
    <row r="357" spans="1:11" ht="18.75" x14ac:dyDescent="0.2">
      <c r="A357" s="8" t="s">
        <v>6</v>
      </c>
      <c r="B357" s="79">
        <f>IF(B$344=0,0,(B356/B$344))</f>
        <v>3.7760344405757588E-3</v>
      </c>
      <c r="C357" s="136">
        <f>IF(C$344=0,0,(C356/C$344))</f>
        <v>3.7760344405757588E-3</v>
      </c>
      <c r="D357" s="136">
        <f t="shared" ref="D357:K357" si="263">IF(D$344=0,0,(D356/D$344))</f>
        <v>3.7760344405757588E-3</v>
      </c>
      <c r="E357" s="136">
        <f t="shared" si="263"/>
        <v>3.7760344405757588E-3</v>
      </c>
      <c r="F357" s="136">
        <f t="shared" si="263"/>
        <v>3.7760344405757588E-3</v>
      </c>
      <c r="G357" s="136">
        <f t="shared" si="263"/>
        <v>3.7760344405757588E-3</v>
      </c>
      <c r="H357" s="136">
        <f t="shared" si="263"/>
        <v>3.7760344405757588E-3</v>
      </c>
      <c r="I357" s="136">
        <f t="shared" si="263"/>
        <v>3.7760344405757588E-3</v>
      </c>
      <c r="J357" s="136">
        <f t="shared" si="263"/>
        <v>3.7760344405757588E-3</v>
      </c>
      <c r="K357" s="247">
        <f t="shared" si="263"/>
        <v>3.7760344405757588E-3</v>
      </c>
    </row>
    <row r="358" spans="1:11" ht="18.75" x14ac:dyDescent="0.2">
      <c r="A358" s="12" t="s">
        <v>142</v>
      </c>
      <c r="B358" s="35"/>
      <c r="C358" s="100"/>
      <c r="D358" s="100"/>
      <c r="E358" s="100"/>
      <c r="F358" s="100"/>
      <c r="G358" s="100"/>
      <c r="H358" s="100"/>
      <c r="I358" s="100"/>
      <c r="J358" s="100"/>
      <c r="K358" s="180"/>
    </row>
    <row r="359" spans="1:11" ht="18.75" x14ac:dyDescent="0.2">
      <c r="A359" s="8" t="s">
        <v>6</v>
      </c>
      <c r="B359" s="35"/>
      <c r="C359" s="100"/>
      <c r="D359" s="100"/>
      <c r="E359" s="100"/>
      <c r="F359" s="100"/>
      <c r="G359" s="100"/>
      <c r="H359" s="100"/>
      <c r="I359" s="100"/>
      <c r="J359" s="100"/>
      <c r="K359" s="180"/>
    </row>
    <row r="360" spans="1:11" ht="18.75" x14ac:dyDescent="0.2">
      <c r="A360" s="12" t="s">
        <v>143</v>
      </c>
      <c r="B360" s="35"/>
      <c r="C360" s="100"/>
      <c r="D360" s="100"/>
      <c r="E360" s="100"/>
      <c r="F360" s="100"/>
      <c r="G360" s="100"/>
      <c r="H360" s="100"/>
      <c r="I360" s="100"/>
      <c r="J360" s="100"/>
      <c r="K360" s="180"/>
    </row>
    <row r="361" spans="1:11" ht="18.75" x14ac:dyDescent="0.2">
      <c r="A361" s="8" t="s">
        <v>6</v>
      </c>
      <c r="B361" s="35"/>
      <c r="C361" s="100"/>
      <c r="D361" s="100"/>
      <c r="E361" s="100"/>
      <c r="F361" s="100"/>
      <c r="G361" s="100"/>
      <c r="H361" s="100"/>
      <c r="I361" s="100"/>
      <c r="J361" s="100"/>
      <c r="K361" s="180"/>
    </row>
    <row r="362" spans="1:11" ht="18.75" x14ac:dyDescent="0.2">
      <c r="A362" s="12" t="s">
        <v>144</v>
      </c>
      <c r="B362" s="35">
        <f>B363*B$344</f>
        <v>397.24213950000001</v>
      </c>
      <c r="C362" s="100">
        <f>C363*C$344</f>
        <v>397.24213950000001</v>
      </c>
      <c r="D362" s="100">
        <f t="shared" ref="D362:K362" si="264">D363*D$344</f>
        <v>397.24213950000001</v>
      </c>
      <c r="E362" s="100">
        <f t="shared" si="264"/>
        <v>397.24213950000001</v>
      </c>
      <c r="F362" s="100">
        <f t="shared" si="264"/>
        <v>397.24213950000001</v>
      </c>
      <c r="G362" s="100">
        <f t="shared" si="264"/>
        <v>397.24213950000001</v>
      </c>
      <c r="H362" s="100">
        <f t="shared" si="264"/>
        <v>397.24213950000001</v>
      </c>
      <c r="I362" s="100">
        <f t="shared" si="264"/>
        <v>397.24213950000001</v>
      </c>
      <c r="J362" s="100">
        <f t="shared" si="264"/>
        <v>397.24213950000001</v>
      </c>
      <c r="K362" s="180">
        <f t="shared" si="264"/>
        <v>397.24213950000001</v>
      </c>
    </row>
    <row r="363" spans="1:11" ht="18.75" x14ac:dyDescent="0.2">
      <c r="A363" s="8" t="s">
        <v>6</v>
      </c>
      <c r="B363" s="48">
        <v>0.03</v>
      </c>
      <c r="C363" s="115">
        <f>$B363</f>
        <v>0.03</v>
      </c>
      <c r="D363" s="115">
        <f t="shared" ref="D363:K363" si="265">$B363</f>
        <v>0.03</v>
      </c>
      <c r="E363" s="115">
        <f t="shared" si="265"/>
        <v>0.03</v>
      </c>
      <c r="F363" s="115">
        <f t="shared" si="265"/>
        <v>0.03</v>
      </c>
      <c r="G363" s="115">
        <f t="shared" si="265"/>
        <v>0.03</v>
      </c>
      <c r="H363" s="115">
        <f t="shared" si="265"/>
        <v>0.03</v>
      </c>
      <c r="I363" s="115">
        <f t="shared" si="265"/>
        <v>0.03</v>
      </c>
      <c r="J363" s="115">
        <f t="shared" si="265"/>
        <v>0.03</v>
      </c>
      <c r="K363" s="193">
        <f t="shared" si="265"/>
        <v>0.03</v>
      </c>
    </row>
    <row r="364" spans="1:11" ht="8.1" customHeight="1" x14ac:dyDescent="0.2">
      <c r="A364" s="10"/>
      <c r="B364" s="34"/>
      <c r="C364" s="99"/>
      <c r="D364" s="99"/>
      <c r="E364" s="99"/>
      <c r="F364" s="99"/>
      <c r="G364" s="99"/>
      <c r="H364" s="99"/>
      <c r="I364" s="99"/>
      <c r="J364" s="99"/>
      <c r="K364" s="179"/>
    </row>
    <row r="365" spans="1:11" ht="18.75" x14ac:dyDescent="0.2">
      <c r="A365" s="12" t="s">
        <v>145</v>
      </c>
      <c r="B365" s="35">
        <f>B366*B$344</f>
        <v>662.07023250000009</v>
      </c>
      <c r="C365" s="100">
        <f>C366*C$344</f>
        <v>662.07023250000009</v>
      </c>
      <c r="D365" s="100">
        <f t="shared" ref="D365:K365" si="266">D366*D$344</f>
        <v>662.07023250000009</v>
      </c>
      <c r="E365" s="100">
        <f t="shared" si="266"/>
        <v>662.07023250000009</v>
      </c>
      <c r="F365" s="100">
        <f t="shared" si="266"/>
        <v>662.07023250000009</v>
      </c>
      <c r="G365" s="100">
        <f t="shared" si="266"/>
        <v>662.07023250000009</v>
      </c>
      <c r="H365" s="100">
        <f t="shared" si="266"/>
        <v>662.07023250000009</v>
      </c>
      <c r="I365" s="100">
        <f t="shared" si="266"/>
        <v>662.07023250000009</v>
      </c>
      <c r="J365" s="100">
        <f t="shared" si="266"/>
        <v>662.07023250000009</v>
      </c>
      <c r="K365" s="180">
        <f t="shared" si="266"/>
        <v>662.07023250000009</v>
      </c>
    </row>
    <row r="366" spans="1:11" ht="18.75" x14ac:dyDescent="0.2">
      <c r="A366" s="8" t="s">
        <v>6</v>
      </c>
      <c r="B366" s="48">
        <v>0.05</v>
      </c>
      <c r="C366" s="115">
        <f>$B366</f>
        <v>0.05</v>
      </c>
      <c r="D366" s="115">
        <f t="shared" ref="D366:K366" si="267">$B366</f>
        <v>0.05</v>
      </c>
      <c r="E366" s="115">
        <f t="shared" si="267"/>
        <v>0.05</v>
      </c>
      <c r="F366" s="115">
        <f t="shared" si="267"/>
        <v>0.05</v>
      </c>
      <c r="G366" s="115">
        <f t="shared" si="267"/>
        <v>0.05</v>
      </c>
      <c r="H366" s="115">
        <f t="shared" si="267"/>
        <v>0.05</v>
      </c>
      <c r="I366" s="115">
        <f t="shared" si="267"/>
        <v>0.05</v>
      </c>
      <c r="J366" s="115">
        <f t="shared" si="267"/>
        <v>0.05</v>
      </c>
      <c r="K366" s="193">
        <f t="shared" si="267"/>
        <v>0.05</v>
      </c>
    </row>
    <row r="367" spans="1:11" ht="8.1" customHeight="1" x14ac:dyDescent="0.2">
      <c r="A367" s="18"/>
      <c r="B367" s="61"/>
      <c r="C367" s="124"/>
      <c r="D367" s="124"/>
      <c r="E367" s="124"/>
      <c r="F367" s="124"/>
      <c r="G367" s="124"/>
      <c r="H367" s="124"/>
      <c r="I367" s="124"/>
      <c r="J367" s="124"/>
      <c r="K367" s="206"/>
    </row>
    <row r="368" spans="1:11" ht="18.75" x14ac:dyDescent="0.2">
      <c r="A368" s="12" t="s">
        <v>146</v>
      </c>
      <c r="B368" s="35"/>
      <c r="C368" s="100"/>
      <c r="D368" s="100"/>
      <c r="E368" s="100"/>
      <c r="F368" s="100"/>
      <c r="G368" s="100"/>
      <c r="H368" s="100"/>
      <c r="I368" s="100"/>
      <c r="J368" s="100"/>
      <c r="K368" s="180"/>
    </row>
    <row r="369" spans="1:11" ht="18.75" x14ac:dyDescent="0.2">
      <c r="A369" s="8" t="s">
        <v>6</v>
      </c>
      <c r="B369" s="48"/>
      <c r="C369" s="112"/>
      <c r="D369" s="112"/>
      <c r="E369" s="112"/>
      <c r="F369" s="112"/>
      <c r="G369" s="112"/>
      <c r="H369" s="112"/>
      <c r="I369" s="112"/>
      <c r="J369" s="112"/>
      <c r="K369" s="264"/>
    </row>
    <row r="370" spans="1:11" ht="8.1" customHeight="1" x14ac:dyDescent="0.2">
      <c r="A370" s="10"/>
      <c r="B370" s="34"/>
      <c r="C370" s="99"/>
      <c r="D370" s="99"/>
      <c r="E370" s="99"/>
      <c r="F370" s="99"/>
      <c r="G370" s="99"/>
      <c r="H370" s="99"/>
      <c r="I370" s="99"/>
      <c r="J370" s="99"/>
      <c r="K370" s="179"/>
    </row>
    <row r="371" spans="1:11" ht="18.75" x14ac:dyDescent="0.2">
      <c r="A371" s="12" t="s">
        <v>147</v>
      </c>
      <c r="B371" s="37">
        <v>350</v>
      </c>
      <c r="C371" s="116">
        <f>$B371</f>
        <v>350</v>
      </c>
      <c r="D371" s="116">
        <f t="shared" ref="D371:K371" si="268">$B371</f>
        <v>350</v>
      </c>
      <c r="E371" s="116">
        <f t="shared" si="268"/>
        <v>350</v>
      </c>
      <c r="F371" s="116">
        <f t="shared" si="268"/>
        <v>350</v>
      </c>
      <c r="G371" s="116">
        <f t="shared" si="268"/>
        <v>350</v>
      </c>
      <c r="H371" s="116">
        <f t="shared" si="268"/>
        <v>350</v>
      </c>
      <c r="I371" s="116">
        <f t="shared" si="268"/>
        <v>350</v>
      </c>
      <c r="J371" s="116">
        <f t="shared" si="268"/>
        <v>350</v>
      </c>
      <c r="K371" s="182">
        <f t="shared" si="268"/>
        <v>350</v>
      </c>
    </row>
    <row r="372" spans="1:11" ht="18.75" x14ac:dyDescent="0.2">
      <c r="A372" s="8" t="s">
        <v>6</v>
      </c>
      <c r="B372" s="79">
        <f>IF(B$344=0,0,(B371/B$344))</f>
        <v>2.6432241084030309E-2</v>
      </c>
      <c r="C372" s="136">
        <f>IF(C$344=0,0,(C371/C$344))</f>
        <v>2.6432241084030309E-2</v>
      </c>
      <c r="D372" s="136">
        <f t="shared" ref="D372:K372" si="269">IF(D$344=0,0,(D371/D$344))</f>
        <v>2.6432241084030309E-2</v>
      </c>
      <c r="E372" s="136">
        <f t="shared" si="269"/>
        <v>2.6432241084030309E-2</v>
      </c>
      <c r="F372" s="136">
        <f t="shared" si="269"/>
        <v>2.6432241084030309E-2</v>
      </c>
      <c r="G372" s="136">
        <f t="shared" si="269"/>
        <v>2.6432241084030309E-2</v>
      </c>
      <c r="H372" s="136">
        <f t="shared" si="269"/>
        <v>2.6432241084030309E-2</v>
      </c>
      <c r="I372" s="136">
        <f t="shared" si="269"/>
        <v>2.6432241084030309E-2</v>
      </c>
      <c r="J372" s="136">
        <f t="shared" si="269"/>
        <v>2.6432241084030309E-2</v>
      </c>
      <c r="K372" s="247">
        <f t="shared" si="269"/>
        <v>2.6432241084030309E-2</v>
      </c>
    </row>
    <row r="373" spans="1:11" ht="8.1" customHeight="1" x14ac:dyDescent="0.2">
      <c r="A373" s="10"/>
      <c r="B373" s="34"/>
      <c r="C373" s="99"/>
      <c r="D373" s="99"/>
      <c r="E373" s="99"/>
      <c r="F373" s="99"/>
      <c r="G373" s="99"/>
      <c r="H373" s="99"/>
      <c r="I373" s="99"/>
      <c r="J373" s="99"/>
      <c r="K373" s="179"/>
    </row>
    <row r="374" spans="1:11" ht="18.75" x14ac:dyDescent="0.2">
      <c r="A374" s="12" t="s">
        <v>148</v>
      </c>
      <c r="B374" s="35">
        <v>0</v>
      </c>
      <c r="C374" s="116">
        <f>$B374</f>
        <v>0</v>
      </c>
      <c r="D374" s="116">
        <f t="shared" ref="D374:K374" si="270">$B374</f>
        <v>0</v>
      </c>
      <c r="E374" s="116">
        <f t="shared" si="270"/>
        <v>0</v>
      </c>
      <c r="F374" s="116">
        <f t="shared" si="270"/>
        <v>0</v>
      </c>
      <c r="G374" s="116">
        <f t="shared" si="270"/>
        <v>0</v>
      </c>
      <c r="H374" s="116">
        <f t="shared" si="270"/>
        <v>0</v>
      </c>
      <c r="I374" s="116">
        <f t="shared" si="270"/>
        <v>0</v>
      </c>
      <c r="J374" s="116">
        <f t="shared" si="270"/>
        <v>0</v>
      </c>
      <c r="K374" s="182">
        <f t="shared" si="270"/>
        <v>0</v>
      </c>
    </row>
    <row r="375" spans="1:11" ht="18.75" x14ac:dyDescent="0.2">
      <c r="A375" s="8" t="s">
        <v>6</v>
      </c>
      <c r="B375" s="48"/>
      <c r="C375" s="112"/>
      <c r="D375" s="112"/>
      <c r="E375" s="112"/>
      <c r="F375" s="112"/>
      <c r="G375" s="112"/>
      <c r="H375" s="112"/>
      <c r="I375" s="112"/>
      <c r="J375" s="112"/>
      <c r="K375" s="264"/>
    </row>
    <row r="376" spans="1:11" ht="8.1" customHeight="1" x14ac:dyDescent="0.2">
      <c r="A376" s="10"/>
      <c r="B376" s="34"/>
      <c r="C376" s="99"/>
      <c r="D376" s="99"/>
      <c r="E376" s="99"/>
      <c r="F376" s="99"/>
      <c r="G376" s="99"/>
      <c r="H376" s="99"/>
      <c r="I376" s="99"/>
      <c r="J376" s="99"/>
      <c r="K376" s="179"/>
    </row>
    <row r="377" spans="1:11" ht="18.75" x14ac:dyDescent="0.2">
      <c r="A377" s="12" t="s">
        <v>149</v>
      </c>
      <c r="B377" s="37">
        <v>400</v>
      </c>
      <c r="C377" s="116">
        <f>$B377</f>
        <v>400</v>
      </c>
      <c r="D377" s="116">
        <f t="shared" ref="D377:K377" si="271">$B377</f>
        <v>400</v>
      </c>
      <c r="E377" s="116">
        <f t="shared" si="271"/>
        <v>400</v>
      </c>
      <c r="F377" s="116">
        <f t="shared" si="271"/>
        <v>400</v>
      </c>
      <c r="G377" s="116">
        <f t="shared" si="271"/>
        <v>400</v>
      </c>
      <c r="H377" s="116">
        <f t="shared" si="271"/>
        <v>400</v>
      </c>
      <c r="I377" s="116">
        <f t="shared" si="271"/>
        <v>400</v>
      </c>
      <c r="J377" s="116">
        <f t="shared" si="271"/>
        <v>400</v>
      </c>
      <c r="K377" s="182">
        <f t="shared" si="271"/>
        <v>400</v>
      </c>
    </row>
    <row r="378" spans="1:11" ht="18.75" x14ac:dyDescent="0.2">
      <c r="A378" s="8" t="s">
        <v>6</v>
      </c>
      <c r="B378" s="79">
        <f>IF(B$344=0,0,(B377/B$344))</f>
        <v>3.020827552460607E-2</v>
      </c>
      <c r="C378" s="136">
        <f>IF(C$344=0,0,(C377/C$344))</f>
        <v>3.020827552460607E-2</v>
      </c>
      <c r="D378" s="136">
        <f t="shared" ref="D378:K378" si="272">IF(D$344=0,0,(D377/D$344))</f>
        <v>3.020827552460607E-2</v>
      </c>
      <c r="E378" s="136">
        <f t="shared" si="272"/>
        <v>3.020827552460607E-2</v>
      </c>
      <c r="F378" s="136">
        <f t="shared" si="272"/>
        <v>3.020827552460607E-2</v>
      </c>
      <c r="G378" s="136">
        <f t="shared" si="272"/>
        <v>3.020827552460607E-2</v>
      </c>
      <c r="H378" s="136">
        <f t="shared" si="272"/>
        <v>3.020827552460607E-2</v>
      </c>
      <c r="I378" s="136">
        <f t="shared" si="272"/>
        <v>3.020827552460607E-2</v>
      </c>
      <c r="J378" s="136">
        <f t="shared" si="272"/>
        <v>3.020827552460607E-2</v>
      </c>
      <c r="K378" s="247">
        <f t="shared" si="272"/>
        <v>3.020827552460607E-2</v>
      </c>
    </row>
    <row r="379" spans="1:11" ht="8.1" customHeight="1" thickBot="1" x14ac:dyDescent="0.25">
      <c r="A379" s="13"/>
      <c r="B379" s="40"/>
      <c r="C379" s="105"/>
      <c r="D379" s="105"/>
      <c r="E379" s="105"/>
      <c r="F379" s="105"/>
      <c r="G379" s="105"/>
      <c r="H379" s="105"/>
      <c r="I379" s="105"/>
      <c r="J379" s="105"/>
      <c r="K379" s="186"/>
    </row>
    <row r="380" spans="1:11" ht="8.1" customHeight="1" x14ac:dyDescent="0.2">
      <c r="A380" s="10"/>
      <c r="B380" s="34"/>
      <c r="C380" s="99"/>
      <c r="D380" s="99"/>
      <c r="E380" s="99"/>
      <c r="F380" s="99"/>
      <c r="G380" s="99"/>
      <c r="H380" s="99"/>
      <c r="I380" s="99"/>
      <c r="J380" s="99"/>
      <c r="K380" s="179"/>
    </row>
    <row r="381" spans="1:11" ht="18.75" x14ac:dyDescent="0.2">
      <c r="A381" s="12" t="s">
        <v>150</v>
      </c>
      <c r="B381" s="35">
        <f t="shared" ref="B381:K381" si="273">B352+B354+B356+B362+B365+B368+B371+B374+B377</f>
        <v>8455.9524930750013</v>
      </c>
      <c r="C381" s="100">
        <f t="shared" si="273"/>
        <v>8446.4842680750007</v>
      </c>
      <c r="D381" s="100">
        <f t="shared" si="273"/>
        <v>8448.3050805750008</v>
      </c>
      <c r="E381" s="100">
        <f t="shared" si="273"/>
        <v>8449.579649325</v>
      </c>
      <c r="F381" s="100">
        <f t="shared" si="273"/>
        <v>8451.2183805749992</v>
      </c>
      <c r="G381" s="100">
        <f t="shared" si="273"/>
        <v>8452.8571118250002</v>
      </c>
      <c r="H381" s="100">
        <f t="shared" si="273"/>
        <v>8454.4958430750012</v>
      </c>
      <c r="I381" s="100">
        <f t="shared" si="273"/>
        <v>8457.5912243250004</v>
      </c>
      <c r="J381" s="100">
        <f t="shared" si="273"/>
        <v>8459.2299555749996</v>
      </c>
      <c r="K381" s="180">
        <f t="shared" si="273"/>
        <v>8460.8686868250006</v>
      </c>
    </row>
    <row r="382" spans="1:11" ht="18.75" x14ac:dyDescent="0.2">
      <c r="A382" s="8" t="s">
        <v>6</v>
      </c>
      <c r="B382" s="79">
        <f>IF(B$344=0,0,(B381/B$344))</f>
        <v>0.63859935683447311</v>
      </c>
      <c r="C382" s="136">
        <f>IF(C$344=0,0,(C381/C$344))</f>
        <v>0.6378843099606506</v>
      </c>
      <c r="D382" s="136">
        <f t="shared" ref="D382:K382" si="274">IF(D$344=0,0,(D381/D$344))</f>
        <v>0.63802181897484722</v>
      </c>
      <c r="E382" s="136">
        <f t="shared" si="274"/>
        <v>0.63811807528478481</v>
      </c>
      <c r="F382" s="136">
        <f t="shared" si="274"/>
        <v>0.63824183339756169</v>
      </c>
      <c r="G382" s="136">
        <f t="shared" si="274"/>
        <v>0.63836559151033878</v>
      </c>
      <c r="H382" s="136">
        <f t="shared" si="274"/>
        <v>0.63848934962311577</v>
      </c>
      <c r="I382" s="136">
        <f t="shared" si="274"/>
        <v>0.63872311494724998</v>
      </c>
      <c r="J382" s="136">
        <f t="shared" si="274"/>
        <v>0.63884687306002685</v>
      </c>
      <c r="K382" s="247">
        <f t="shared" si="274"/>
        <v>0.63897063117280384</v>
      </c>
    </row>
    <row r="383" spans="1:11" ht="8.1" customHeight="1" thickBot="1" x14ac:dyDescent="0.25">
      <c r="A383" s="22"/>
      <c r="B383" s="55"/>
      <c r="C383" s="119"/>
      <c r="D383" s="119"/>
      <c r="E383" s="119"/>
      <c r="F383" s="119"/>
      <c r="G383" s="119"/>
      <c r="H383" s="119"/>
      <c r="I383" s="119"/>
      <c r="J383" s="119"/>
      <c r="K383" s="199"/>
    </row>
    <row r="384" spans="1:11" ht="19.5" thickTop="1" x14ac:dyDescent="0.2">
      <c r="A384" s="21" t="s">
        <v>151</v>
      </c>
      <c r="B384" s="58">
        <f t="shared" ref="B384:K384" si="275">B344-B381</f>
        <v>4785.4521569249991</v>
      </c>
      <c r="C384" s="122">
        <f t="shared" si="275"/>
        <v>4794.9203819249997</v>
      </c>
      <c r="D384" s="122">
        <f t="shared" si="275"/>
        <v>4793.0995694249996</v>
      </c>
      <c r="E384" s="122">
        <f t="shared" si="275"/>
        <v>4791.8250006750004</v>
      </c>
      <c r="F384" s="122">
        <f t="shared" si="275"/>
        <v>4790.1862694250012</v>
      </c>
      <c r="G384" s="122">
        <f t="shared" si="275"/>
        <v>4788.5475381750002</v>
      </c>
      <c r="H384" s="122">
        <f t="shared" si="275"/>
        <v>4786.9088069249992</v>
      </c>
      <c r="I384" s="122">
        <f t="shared" si="275"/>
        <v>4783.813425675</v>
      </c>
      <c r="J384" s="122">
        <f t="shared" si="275"/>
        <v>4782.1746944250008</v>
      </c>
      <c r="K384" s="201">
        <f t="shared" si="275"/>
        <v>4780.5359631749998</v>
      </c>
    </row>
    <row r="385" spans="1:11" ht="19.5" thickBot="1" x14ac:dyDescent="0.25">
      <c r="A385" s="17" t="s">
        <v>6</v>
      </c>
      <c r="B385" s="90">
        <f>IF(B$344=0,0,(B384/B$344))</f>
        <v>0.36140064316552695</v>
      </c>
      <c r="C385" s="139">
        <f>IF(C$344=0,0,(C384/C$344))</f>
        <v>0.3621156900393494</v>
      </c>
      <c r="D385" s="139">
        <f t="shared" ref="D385:K385" si="276">IF(D$344=0,0,(D384/D$344))</f>
        <v>0.36197818102515278</v>
      </c>
      <c r="E385" s="139">
        <f t="shared" si="276"/>
        <v>0.36188192471521519</v>
      </c>
      <c r="F385" s="139">
        <f t="shared" si="276"/>
        <v>0.36175816660243831</v>
      </c>
      <c r="G385" s="139">
        <f t="shared" si="276"/>
        <v>0.36163440848966127</v>
      </c>
      <c r="H385" s="139">
        <f t="shared" si="276"/>
        <v>0.36151065037688423</v>
      </c>
      <c r="I385" s="139">
        <f t="shared" si="276"/>
        <v>0.36127688505275002</v>
      </c>
      <c r="J385" s="139">
        <f t="shared" si="276"/>
        <v>0.36115312693997315</v>
      </c>
      <c r="K385" s="254">
        <f t="shared" si="276"/>
        <v>0.36102936882719611</v>
      </c>
    </row>
    <row r="386" spans="1:11" ht="8.1" customHeight="1" thickTop="1" x14ac:dyDescent="0.2">
      <c r="A386" s="18"/>
      <c r="B386" s="62"/>
      <c r="C386" s="125"/>
      <c r="D386" s="125"/>
      <c r="E386" s="125"/>
      <c r="F386" s="125"/>
      <c r="G386" s="125"/>
      <c r="H386" s="125"/>
      <c r="I386" s="125"/>
      <c r="J386" s="125"/>
      <c r="K386" s="265"/>
    </row>
    <row r="387" spans="1:11" ht="18.75" x14ac:dyDescent="0.2">
      <c r="A387" s="24" t="s">
        <v>152</v>
      </c>
      <c r="B387" s="62">
        <f t="shared" ref="B387:K387" si="277">B332+B352</f>
        <v>12264.960121075001</v>
      </c>
      <c r="C387" s="125">
        <f t="shared" si="277"/>
        <v>12255.491896075</v>
      </c>
      <c r="D387" s="125">
        <f t="shared" si="277"/>
        <v>12257.312708575</v>
      </c>
      <c r="E387" s="125">
        <f t="shared" si="277"/>
        <v>12258.587277324999</v>
      </c>
      <c r="F387" s="125">
        <f t="shared" si="277"/>
        <v>12260.226008574999</v>
      </c>
      <c r="G387" s="125">
        <f t="shared" si="277"/>
        <v>12261.864739825</v>
      </c>
      <c r="H387" s="125">
        <f t="shared" si="277"/>
        <v>12263.503471075001</v>
      </c>
      <c r="I387" s="125">
        <f t="shared" si="277"/>
        <v>12266.598852325</v>
      </c>
      <c r="J387" s="125">
        <f t="shared" si="277"/>
        <v>12268.237583574999</v>
      </c>
      <c r="K387" s="207">
        <f t="shared" si="277"/>
        <v>12269.876314825</v>
      </c>
    </row>
    <row r="388" spans="1:11" ht="8.1" customHeight="1" thickBot="1" x14ac:dyDescent="0.25">
      <c r="A388" s="26"/>
      <c r="B388" s="71"/>
      <c r="C388" s="130"/>
      <c r="D388" s="130"/>
      <c r="E388" s="130"/>
      <c r="F388" s="130"/>
      <c r="G388" s="130"/>
      <c r="H388" s="130"/>
      <c r="I388" s="130"/>
      <c r="J388" s="130"/>
      <c r="K388" s="226"/>
    </row>
    <row r="389" spans="1:11" ht="8.1" customHeight="1" thickTop="1" x14ac:dyDescent="0.2">
      <c r="A389" s="10"/>
      <c r="B389" s="34"/>
      <c r="C389" s="99"/>
      <c r="D389" s="99"/>
      <c r="E389" s="99"/>
      <c r="F389" s="99"/>
      <c r="G389" s="99"/>
      <c r="H389" s="99"/>
      <c r="I389" s="99"/>
      <c r="J389" s="99"/>
      <c r="K389" s="179"/>
    </row>
    <row r="390" spans="1:11" ht="18.75" x14ac:dyDescent="0.2">
      <c r="A390" s="7" t="s">
        <v>176</v>
      </c>
      <c r="B390" s="34"/>
      <c r="C390" s="99"/>
      <c r="D390" s="99"/>
      <c r="E390" s="99"/>
      <c r="F390" s="99"/>
      <c r="G390" s="99"/>
      <c r="H390" s="99"/>
      <c r="I390" s="99"/>
      <c r="J390" s="99"/>
      <c r="K390" s="179"/>
    </row>
    <row r="391" spans="1:11" ht="8.1" customHeight="1" x14ac:dyDescent="0.2">
      <c r="A391" s="10"/>
      <c r="B391" s="34"/>
      <c r="C391" s="99"/>
      <c r="D391" s="99"/>
      <c r="E391" s="99"/>
      <c r="F391" s="99"/>
      <c r="G391" s="99"/>
      <c r="H391" s="99"/>
      <c r="I391" s="99"/>
      <c r="J391" s="99"/>
      <c r="K391" s="179"/>
    </row>
    <row r="392" spans="1:11" ht="18.75" x14ac:dyDescent="0.2">
      <c r="A392" s="12" t="s">
        <v>177</v>
      </c>
      <c r="B392" s="37">
        <v>16000</v>
      </c>
      <c r="C392" s="116">
        <f>B392</f>
        <v>16000</v>
      </c>
      <c r="D392" s="116">
        <f t="shared" ref="D392:K392" si="278">C392</f>
        <v>16000</v>
      </c>
      <c r="E392" s="116">
        <f t="shared" si="278"/>
        <v>16000</v>
      </c>
      <c r="F392" s="116">
        <f t="shared" si="278"/>
        <v>16000</v>
      </c>
      <c r="G392" s="116">
        <f t="shared" si="278"/>
        <v>16000</v>
      </c>
      <c r="H392" s="116">
        <f t="shared" si="278"/>
        <v>16000</v>
      </c>
      <c r="I392" s="116">
        <f t="shared" si="278"/>
        <v>16000</v>
      </c>
      <c r="J392" s="116">
        <f t="shared" si="278"/>
        <v>16000</v>
      </c>
      <c r="K392" s="182">
        <f t="shared" si="278"/>
        <v>16000</v>
      </c>
    </row>
    <row r="393" spans="1:11" ht="18.75" x14ac:dyDescent="0.2">
      <c r="A393" s="12" t="s">
        <v>178</v>
      </c>
      <c r="B393" s="35"/>
      <c r="C393" s="100"/>
      <c r="D393" s="100"/>
      <c r="E393" s="100"/>
      <c r="F393" s="100"/>
      <c r="G393" s="100"/>
      <c r="H393" s="100"/>
      <c r="I393" s="100"/>
      <c r="J393" s="100"/>
      <c r="K393" s="180"/>
    </row>
    <row r="394" spans="1:11" ht="18.75" x14ac:dyDescent="0.2">
      <c r="A394" s="12" t="s">
        <v>179</v>
      </c>
      <c r="B394" s="35"/>
      <c r="C394" s="100"/>
      <c r="D394" s="100"/>
      <c r="E394" s="100"/>
      <c r="F394" s="100"/>
      <c r="G394" s="100"/>
      <c r="H394" s="100"/>
      <c r="I394" s="100"/>
      <c r="J394" s="100"/>
      <c r="K394" s="180"/>
    </row>
    <row r="395" spans="1:11" ht="18.75" x14ac:dyDescent="0.2">
      <c r="A395" s="9" t="s">
        <v>180</v>
      </c>
      <c r="B395" s="35">
        <f>B392*B396</f>
        <v>3520</v>
      </c>
      <c r="C395" s="100">
        <f>C392*C396</f>
        <v>3520</v>
      </c>
      <c r="D395" s="100">
        <f t="shared" ref="D395:K395" si="279">D392*D396</f>
        <v>3520</v>
      </c>
      <c r="E395" s="100">
        <f t="shared" si="279"/>
        <v>3520</v>
      </c>
      <c r="F395" s="100">
        <f t="shared" si="279"/>
        <v>3520</v>
      </c>
      <c r="G395" s="100">
        <f t="shared" si="279"/>
        <v>3520</v>
      </c>
      <c r="H395" s="100">
        <f t="shared" si="279"/>
        <v>3520</v>
      </c>
      <c r="I395" s="100">
        <f t="shared" si="279"/>
        <v>3520</v>
      </c>
      <c r="J395" s="100">
        <f t="shared" si="279"/>
        <v>3520</v>
      </c>
      <c r="K395" s="180">
        <f t="shared" si="279"/>
        <v>3520</v>
      </c>
    </row>
    <row r="396" spans="1:11" ht="18.75" x14ac:dyDescent="0.2">
      <c r="A396" s="8" t="s">
        <v>104</v>
      </c>
      <c r="B396" s="48">
        <v>0.22</v>
      </c>
      <c r="C396" s="115">
        <f>$B396</f>
        <v>0.22</v>
      </c>
      <c r="D396" s="115">
        <f t="shared" ref="D396:K396" si="280">$B396</f>
        <v>0.22</v>
      </c>
      <c r="E396" s="115">
        <f t="shared" si="280"/>
        <v>0.22</v>
      </c>
      <c r="F396" s="115">
        <f t="shared" si="280"/>
        <v>0.22</v>
      </c>
      <c r="G396" s="115">
        <f t="shared" si="280"/>
        <v>0.22</v>
      </c>
      <c r="H396" s="115">
        <f t="shared" si="280"/>
        <v>0.22</v>
      </c>
      <c r="I396" s="115">
        <f t="shared" si="280"/>
        <v>0.22</v>
      </c>
      <c r="J396" s="115">
        <f t="shared" si="280"/>
        <v>0.22</v>
      </c>
      <c r="K396" s="193">
        <f t="shared" si="280"/>
        <v>0.22</v>
      </c>
    </row>
    <row r="397" spans="1:11" ht="8.1" customHeight="1" x14ac:dyDescent="0.2">
      <c r="A397" s="10"/>
      <c r="B397" s="34"/>
      <c r="C397" s="99"/>
      <c r="D397" s="99"/>
      <c r="E397" s="99"/>
      <c r="F397" s="99"/>
      <c r="G397" s="99"/>
      <c r="H397" s="99"/>
      <c r="I397" s="99"/>
      <c r="J397" s="99"/>
      <c r="K397" s="179"/>
    </row>
    <row r="398" spans="1:11" ht="18.75" x14ac:dyDescent="0.2">
      <c r="A398" s="12" t="s">
        <v>181</v>
      </c>
      <c r="B398" s="37">
        <v>2500</v>
      </c>
      <c r="C398" s="116">
        <f>B398</f>
        <v>2500</v>
      </c>
      <c r="D398" s="116">
        <f t="shared" ref="D398:K398" si="281">C398</f>
        <v>2500</v>
      </c>
      <c r="E398" s="116">
        <f t="shared" si="281"/>
        <v>2500</v>
      </c>
      <c r="F398" s="116">
        <f t="shared" si="281"/>
        <v>2500</v>
      </c>
      <c r="G398" s="116">
        <f t="shared" si="281"/>
        <v>2500</v>
      </c>
      <c r="H398" s="116">
        <f t="shared" si="281"/>
        <v>2500</v>
      </c>
      <c r="I398" s="116">
        <f t="shared" si="281"/>
        <v>2500</v>
      </c>
      <c r="J398" s="116">
        <f t="shared" si="281"/>
        <v>2500</v>
      </c>
      <c r="K398" s="182">
        <f t="shared" si="281"/>
        <v>2500</v>
      </c>
    </row>
    <row r="399" spans="1:11" ht="18.75" x14ac:dyDescent="0.2">
      <c r="A399" s="12" t="s">
        <v>182</v>
      </c>
      <c r="B399" s="35">
        <f>B398*B400</f>
        <v>925</v>
      </c>
      <c r="C399" s="100">
        <f>C398*C400</f>
        <v>925</v>
      </c>
      <c r="D399" s="100">
        <f t="shared" ref="D399:K399" si="282">D398*D400</f>
        <v>925</v>
      </c>
      <c r="E399" s="100">
        <f t="shared" si="282"/>
        <v>925</v>
      </c>
      <c r="F399" s="100">
        <f t="shared" si="282"/>
        <v>925</v>
      </c>
      <c r="G399" s="100">
        <f t="shared" si="282"/>
        <v>925</v>
      </c>
      <c r="H399" s="100">
        <f t="shared" si="282"/>
        <v>925</v>
      </c>
      <c r="I399" s="100">
        <f t="shared" si="282"/>
        <v>925</v>
      </c>
      <c r="J399" s="100">
        <f t="shared" si="282"/>
        <v>925</v>
      </c>
      <c r="K399" s="180">
        <f t="shared" si="282"/>
        <v>925</v>
      </c>
    </row>
    <row r="400" spans="1:11" ht="18.75" x14ac:dyDescent="0.2">
      <c r="A400" s="8" t="s">
        <v>104</v>
      </c>
      <c r="B400" s="48">
        <v>0.37</v>
      </c>
      <c r="C400" s="115">
        <f>$B400</f>
        <v>0.37</v>
      </c>
      <c r="D400" s="115">
        <f t="shared" ref="D400:K400" si="283">$B400</f>
        <v>0.37</v>
      </c>
      <c r="E400" s="115">
        <f t="shared" si="283"/>
        <v>0.37</v>
      </c>
      <c r="F400" s="115">
        <f t="shared" si="283"/>
        <v>0.37</v>
      </c>
      <c r="G400" s="115">
        <f t="shared" si="283"/>
        <v>0.37</v>
      </c>
      <c r="H400" s="115">
        <f t="shared" si="283"/>
        <v>0.37</v>
      </c>
      <c r="I400" s="115">
        <f t="shared" si="283"/>
        <v>0.37</v>
      </c>
      <c r="J400" s="115">
        <f t="shared" si="283"/>
        <v>0.37</v>
      </c>
      <c r="K400" s="193">
        <f t="shared" si="283"/>
        <v>0.37</v>
      </c>
    </row>
    <row r="401" spans="1:11" ht="8.1" customHeight="1" x14ac:dyDescent="0.2">
      <c r="A401" s="10"/>
      <c r="B401" s="34"/>
      <c r="C401" s="99"/>
      <c r="D401" s="99"/>
      <c r="E401" s="99"/>
      <c r="F401" s="99"/>
      <c r="G401" s="99"/>
      <c r="H401" s="99"/>
      <c r="I401" s="99"/>
      <c r="J401" s="99"/>
      <c r="K401" s="179"/>
    </row>
    <row r="402" spans="1:11" ht="18.75" x14ac:dyDescent="0.2">
      <c r="A402" s="12" t="s">
        <v>183</v>
      </c>
      <c r="B402" s="39">
        <f>B187</f>
        <v>127875</v>
      </c>
      <c r="C402" s="104">
        <f>C187</f>
        <v>127875</v>
      </c>
      <c r="D402" s="104">
        <f t="shared" ref="D402:K402" si="284">D187</f>
        <v>127875</v>
      </c>
      <c r="E402" s="104">
        <f t="shared" si="284"/>
        <v>127875</v>
      </c>
      <c r="F402" s="104">
        <f t="shared" si="284"/>
        <v>127875</v>
      </c>
      <c r="G402" s="104">
        <f t="shared" si="284"/>
        <v>127875</v>
      </c>
      <c r="H402" s="104">
        <f t="shared" si="284"/>
        <v>127875</v>
      </c>
      <c r="I402" s="104">
        <f t="shared" si="284"/>
        <v>127875</v>
      </c>
      <c r="J402" s="104">
        <f t="shared" si="284"/>
        <v>127875</v>
      </c>
      <c r="K402" s="185">
        <f t="shared" si="284"/>
        <v>127875</v>
      </c>
    </row>
    <row r="403" spans="1:11" ht="18.75" x14ac:dyDescent="0.2">
      <c r="A403" s="12" t="s">
        <v>184</v>
      </c>
      <c r="B403" s="35">
        <f>B404*B402</f>
        <v>47953.125</v>
      </c>
      <c r="C403" s="100">
        <f>C404*C402</f>
        <v>47953.125</v>
      </c>
      <c r="D403" s="100">
        <f t="shared" ref="D403:K403" si="285">D404*D402</f>
        <v>47953.125</v>
      </c>
      <c r="E403" s="100">
        <f t="shared" si="285"/>
        <v>47953.125</v>
      </c>
      <c r="F403" s="100">
        <f t="shared" si="285"/>
        <v>47953.125</v>
      </c>
      <c r="G403" s="100">
        <f t="shared" si="285"/>
        <v>47953.125</v>
      </c>
      <c r="H403" s="100">
        <f t="shared" si="285"/>
        <v>47953.125</v>
      </c>
      <c r="I403" s="100">
        <f t="shared" si="285"/>
        <v>47953.125</v>
      </c>
      <c r="J403" s="100">
        <f t="shared" si="285"/>
        <v>47953.125</v>
      </c>
      <c r="K403" s="180">
        <f t="shared" si="285"/>
        <v>47953.125</v>
      </c>
    </row>
    <row r="404" spans="1:11" ht="18.75" x14ac:dyDescent="0.2">
      <c r="A404" s="8" t="s">
        <v>104</v>
      </c>
      <c r="B404" s="48">
        <v>0.375</v>
      </c>
      <c r="C404" s="115">
        <f>$B404</f>
        <v>0.375</v>
      </c>
      <c r="D404" s="115">
        <f t="shared" ref="D404:K404" si="286">$B404</f>
        <v>0.375</v>
      </c>
      <c r="E404" s="115">
        <f t="shared" si="286"/>
        <v>0.375</v>
      </c>
      <c r="F404" s="115">
        <f t="shared" si="286"/>
        <v>0.375</v>
      </c>
      <c r="G404" s="115">
        <f t="shared" si="286"/>
        <v>0.375</v>
      </c>
      <c r="H404" s="115">
        <f t="shared" si="286"/>
        <v>0.375</v>
      </c>
      <c r="I404" s="115">
        <f t="shared" si="286"/>
        <v>0.375</v>
      </c>
      <c r="J404" s="115">
        <f t="shared" si="286"/>
        <v>0.375</v>
      </c>
      <c r="K404" s="193">
        <f t="shared" si="286"/>
        <v>0.375</v>
      </c>
    </row>
    <row r="405" spans="1:11" ht="8.1" customHeight="1" x14ac:dyDescent="0.2">
      <c r="A405" s="18"/>
      <c r="B405" s="34"/>
      <c r="C405" s="99"/>
      <c r="D405" s="99"/>
      <c r="E405" s="99"/>
      <c r="F405" s="99"/>
      <c r="G405" s="99"/>
      <c r="H405" s="99"/>
      <c r="I405" s="99"/>
      <c r="J405" s="99"/>
      <c r="K405" s="179"/>
    </row>
    <row r="406" spans="1:11" ht="18.75" x14ac:dyDescent="0.2">
      <c r="A406" s="12" t="s">
        <v>109</v>
      </c>
      <c r="B406" s="39">
        <f>B199</f>
        <v>2800</v>
      </c>
      <c r="C406" s="104">
        <f>C199</f>
        <v>2800</v>
      </c>
      <c r="D406" s="104">
        <f t="shared" ref="D406:K406" si="287">D199</f>
        <v>2800</v>
      </c>
      <c r="E406" s="104">
        <f t="shared" si="287"/>
        <v>2800</v>
      </c>
      <c r="F406" s="104">
        <f t="shared" si="287"/>
        <v>2800</v>
      </c>
      <c r="G406" s="104">
        <f t="shared" si="287"/>
        <v>2800</v>
      </c>
      <c r="H406" s="104">
        <f t="shared" si="287"/>
        <v>2800</v>
      </c>
      <c r="I406" s="104">
        <f t="shared" si="287"/>
        <v>2800</v>
      </c>
      <c r="J406" s="104">
        <f t="shared" si="287"/>
        <v>2800</v>
      </c>
      <c r="K406" s="185">
        <f t="shared" si="287"/>
        <v>2800</v>
      </c>
    </row>
    <row r="407" spans="1:11" ht="18.75" x14ac:dyDescent="0.2">
      <c r="A407" s="12" t="s">
        <v>185</v>
      </c>
      <c r="B407" s="35">
        <f>B408*B406</f>
        <v>770.00000000000011</v>
      </c>
      <c r="C407" s="100">
        <f>C408*C406</f>
        <v>770.00000000000011</v>
      </c>
      <c r="D407" s="100">
        <f t="shared" ref="D407:K407" si="288">D408*D406</f>
        <v>770.00000000000011</v>
      </c>
      <c r="E407" s="100">
        <f t="shared" si="288"/>
        <v>770.00000000000011</v>
      </c>
      <c r="F407" s="100">
        <f t="shared" si="288"/>
        <v>770.00000000000011</v>
      </c>
      <c r="G407" s="100">
        <f t="shared" si="288"/>
        <v>770.00000000000011</v>
      </c>
      <c r="H407" s="100">
        <f t="shared" si="288"/>
        <v>770.00000000000011</v>
      </c>
      <c r="I407" s="100">
        <f t="shared" si="288"/>
        <v>770.00000000000011</v>
      </c>
      <c r="J407" s="100">
        <f t="shared" si="288"/>
        <v>770.00000000000011</v>
      </c>
      <c r="K407" s="180">
        <f t="shared" si="288"/>
        <v>770.00000000000011</v>
      </c>
    </row>
    <row r="408" spans="1:11" ht="18.75" x14ac:dyDescent="0.2">
      <c r="A408" s="8" t="s">
        <v>104</v>
      </c>
      <c r="B408" s="48">
        <v>0.27500000000000002</v>
      </c>
      <c r="C408" s="115">
        <f>$B408</f>
        <v>0.27500000000000002</v>
      </c>
      <c r="D408" s="115">
        <f t="shared" ref="D408:K408" si="289">$B408</f>
        <v>0.27500000000000002</v>
      </c>
      <c r="E408" s="115">
        <f t="shared" si="289"/>
        <v>0.27500000000000002</v>
      </c>
      <c r="F408" s="115">
        <f t="shared" si="289"/>
        <v>0.27500000000000002</v>
      </c>
      <c r="G408" s="115">
        <f t="shared" si="289"/>
        <v>0.27500000000000002</v>
      </c>
      <c r="H408" s="115">
        <f t="shared" si="289"/>
        <v>0.27500000000000002</v>
      </c>
      <c r="I408" s="115">
        <f t="shared" si="289"/>
        <v>0.27500000000000002</v>
      </c>
      <c r="J408" s="115">
        <f t="shared" si="289"/>
        <v>0.27500000000000002</v>
      </c>
      <c r="K408" s="193">
        <f t="shared" si="289"/>
        <v>0.27500000000000002</v>
      </c>
    </row>
    <row r="409" spans="1:11" ht="8.1" customHeight="1" x14ac:dyDescent="0.2">
      <c r="A409" s="10"/>
      <c r="B409" s="34"/>
      <c r="C409" s="99"/>
      <c r="D409" s="99"/>
      <c r="E409" s="99"/>
      <c r="F409" s="99"/>
      <c r="G409" s="99"/>
      <c r="H409" s="99"/>
      <c r="I409" s="99"/>
      <c r="J409" s="99"/>
      <c r="K409" s="179"/>
    </row>
    <row r="410" spans="1:11" ht="18.75" x14ac:dyDescent="0.2">
      <c r="A410" s="12" t="s">
        <v>186</v>
      </c>
      <c r="B410" s="39">
        <f>B205</f>
        <v>40250</v>
      </c>
      <c r="C410" s="104">
        <f>C205</f>
        <v>40250</v>
      </c>
      <c r="D410" s="104">
        <f t="shared" ref="D410:K410" si="290">D205</f>
        <v>40250</v>
      </c>
      <c r="E410" s="104">
        <f t="shared" si="290"/>
        <v>40250</v>
      </c>
      <c r="F410" s="104">
        <f t="shared" si="290"/>
        <v>40250</v>
      </c>
      <c r="G410" s="104">
        <f t="shared" si="290"/>
        <v>40250</v>
      </c>
      <c r="H410" s="104">
        <f t="shared" si="290"/>
        <v>40250</v>
      </c>
      <c r="I410" s="104">
        <f t="shared" si="290"/>
        <v>40250</v>
      </c>
      <c r="J410" s="104">
        <f t="shared" si="290"/>
        <v>40250</v>
      </c>
      <c r="K410" s="185">
        <f t="shared" si="290"/>
        <v>40250</v>
      </c>
    </row>
    <row r="411" spans="1:11" ht="18.75" x14ac:dyDescent="0.2">
      <c r="A411" s="12" t="s">
        <v>187</v>
      </c>
      <c r="B411" s="35">
        <f>B412*B410</f>
        <v>11068.75</v>
      </c>
      <c r="C411" s="100">
        <f>C412*C410</f>
        <v>11068.75</v>
      </c>
      <c r="D411" s="100">
        <f t="shared" ref="D411:K411" si="291">D412*D410</f>
        <v>11068.75</v>
      </c>
      <c r="E411" s="100">
        <f t="shared" si="291"/>
        <v>11068.75</v>
      </c>
      <c r="F411" s="100">
        <f t="shared" si="291"/>
        <v>11068.75</v>
      </c>
      <c r="G411" s="100">
        <f t="shared" si="291"/>
        <v>11068.75</v>
      </c>
      <c r="H411" s="100">
        <f t="shared" si="291"/>
        <v>11068.75</v>
      </c>
      <c r="I411" s="100">
        <f t="shared" si="291"/>
        <v>11068.75</v>
      </c>
      <c r="J411" s="100">
        <f t="shared" si="291"/>
        <v>11068.75</v>
      </c>
      <c r="K411" s="180">
        <f t="shared" si="291"/>
        <v>11068.75</v>
      </c>
    </row>
    <row r="412" spans="1:11" ht="18.75" x14ac:dyDescent="0.2">
      <c r="A412" s="8" t="s">
        <v>104</v>
      </c>
      <c r="B412" s="48">
        <v>0.27500000000000002</v>
      </c>
      <c r="C412" s="115">
        <f>$B412</f>
        <v>0.27500000000000002</v>
      </c>
      <c r="D412" s="115">
        <f t="shared" ref="D412:K412" si="292">$B412</f>
        <v>0.27500000000000002</v>
      </c>
      <c r="E412" s="115">
        <f t="shared" si="292"/>
        <v>0.27500000000000002</v>
      </c>
      <c r="F412" s="115">
        <f t="shared" si="292"/>
        <v>0.27500000000000002</v>
      </c>
      <c r="G412" s="115">
        <f t="shared" si="292"/>
        <v>0.27500000000000002</v>
      </c>
      <c r="H412" s="115">
        <f t="shared" si="292"/>
        <v>0.27500000000000002</v>
      </c>
      <c r="I412" s="115">
        <f t="shared" si="292"/>
        <v>0.27500000000000002</v>
      </c>
      <c r="J412" s="115">
        <f t="shared" si="292"/>
        <v>0.27500000000000002</v>
      </c>
      <c r="K412" s="193">
        <f t="shared" si="292"/>
        <v>0.27500000000000002</v>
      </c>
    </row>
    <row r="413" spans="1:11" ht="8.1" customHeight="1" x14ac:dyDescent="0.2">
      <c r="A413" s="10"/>
      <c r="B413" s="34"/>
      <c r="C413" s="99"/>
      <c r="D413" s="99"/>
      <c r="E413" s="99"/>
      <c r="F413" s="99"/>
      <c r="G413" s="99"/>
      <c r="H413" s="99"/>
      <c r="I413" s="99"/>
      <c r="J413" s="99"/>
      <c r="K413" s="179"/>
    </row>
    <row r="414" spans="1:11" ht="18.75" x14ac:dyDescent="0.2">
      <c r="A414" s="12" t="s">
        <v>188</v>
      </c>
      <c r="B414" s="39">
        <f>B219</f>
        <v>27562.5</v>
      </c>
      <c r="C414" s="104">
        <f>C219</f>
        <v>19372.5</v>
      </c>
      <c r="D414" s="104">
        <f t="shared" ref="D414:K414" si="293">D219</f>
        <v>20947.5</v>
      </c>
      <c r="E414" s="104">
        <f t="shared" si="293"/>
        <v>22050</v>
      </c>
      <c r="F414" s="104">
        <f t="shared" si="293"/>
        <v>23467.5</v>
      </c>
      <c r="G414" s="104">
        <f t="shared" si="293"/>
        <v>24885</v>
      </c>
      <c r="H414" s="104">
        <f t="shared" si="293"/>
        <v>26302.5</v>
      </c>
      <c r="I414" s="104">
        <f t="shared" si="293"/>
        <v>28979.999999999996</v>
      </c>
      <c r="J414" s="104">
        <f t="shared" si="293"/>
        <v>30397.499999999996</v>
      </c>
      <c r="K414" s="185">
        <f t="shared" si="293"/>
        <v>31814.999999999996</v>
      </c>
    </row>
    <row r="415" spans="1:11" ht="18.75" x14ac:dyDescent="0.2">
      <c r="A415" s="12" t="s">
        <v>189</v>
      </c>
      <c r="B415" s="35">
        <f>B416*B414</f>
        <v>10335.9375</v>
      </c>
      <c r="C415" s="100">
        <f>C416*C414</f>
        <v>7264.6875</v>
      </c>
      <c r="D415" s="100">
        <f t="shared" ref="D415:K415" si="294">D416*D414</f>
        <v>7855.3125</v>
      </c>
      <c r="E415" s="100">
        <f t="shared" si="294"/>
        <v>8268.75</v>
      </c>
      <c r="F415" s="100">
        <f t="shared" si="294"/>
        <v>8800.3125</v>
      </c>
      <c r="G415" s="100">
        <f t="shared" si="294"/>
        <v>9331.875</v>
      </c>
      <c r="H415" s="100">
        <f t="shared" si="294"/>
        <v>9863.4375</v>
      </c>
      <c r="I415" s="100">
        <f t="shared" si="294"/>
        <v>10867.499999999998</v>
      </c>
      <c r="J415" s="100">
        <f t="shared" si="294"/>
        <v>11399.062499999998</v>
      </c>
      <c r="K415" s="180">
        <f t="shared" si="294"/>
        <v>11930.624999999998</v>
      </c>
    </row>
    <row r="416" spans="1:11" ht="18.75" x14ac:dyDescent="0.2">
      <c r="A416" s="8" t="s">
        <v>104</v>
      </c>
      <c r="B416" s="48">
        <v>0.375</v>
      </c>
      <c r="C416" s="115">
        <f>$B416</f>
        <v>0.375</v>
      </c>
      <c r="D416" s="115">
        <f t="shared" ref="D416:K416" si="295">$B416</f>
        <v>0.375</v>
      </c>
      <c r="E416" s="115">
        <f t="shared" si="295"/>
        <v>0.375</v>
      </c>
      <c r="F416" s="115">
        <f t="shared" si="295"/>
        <v>0.375</v>
      </c>
      <c r="G416" s="115">
        <f t="shared" si="295"/>
        <v>0.375</v>
      </c>
      <c r="H416" s="115">
        <f t="shared" si="295"/>
        <v>0.375</v>
      </c>
      <c r="I416" s="115">
        <f t="shared" si="295"/>
        <v>0.375</v>
      </c>
      <c r="J416" s="115">
        <f t="shared" si="295"/>
        <v>0.375</v>
      </c>
      <c r="K416" s="193">
        <f t="shared" si="295"/>
        <v>0.375</v>
      </c>
    </row>
    <row r="417" spans="1:11" ht="8.1" customHeight="1" x14ac:dyDescent="0.2">
      <c r="A417" s="18"/>
      <c r="B417" s="34"/>
      <c r="C417" s="99"/>
      <c r="D417" s="99"/>
      <c r="E417" s="99"/>
      <c r="F417" s="99"/>
      <c r="G417" s="99"/>
      <c r="H417" s="99"/>
      <c r="I417" s="99"/>
      <c r="J417" s="99"/>
      <c r="K417" s="179"/>
    </row>
    <row r="418" spans="1:11" ht="18.75" x14ac:dyDescent="0.2">
      <c r="A418" s="16" t="s">
        <v>190</v>
      </c>
      <c r="B418" s="89">
        <v>0</v>
      </c>
      <c r="C418" s="104">
        <f>$B418</f>
        <v>0</v>
      </c>
      <c r="D418" s="104">
        <f t="shared" ref="D418:K418" si="296">$B418</f>
        <v>0</v>
      </c>
      <c r="E418" s="104">
        <f t="shared" si="296"/>
        <v>0</v>
      </c>
      <c r="F418" s="104">
        <f t="shared" si="296"/>
        <v>0</v>
      </c>
      <c r="G418" s="104">
        <f t="shared" si="296"/>
        <v>0</v>
      </c>
      <c r="H418" s="104">
        <f t="shared" si="296"/>
        <v>0</v>
      </c>
      <c r="I418" s="104">
        <f t="shared" si="296"/>
        <v>0</v>
      </c>
      <c r="J418" s="104">
        <f t="shared" si="296"/>
        <v>0</v>
      </c>
      <c r="K418" s="185">
        <f t="shared" si="296"/>
        <v>0</v>
      </c>
    </row>
    <row r="419" spans="1:11" ht="18.75" x14ac:dyDescent="0.2">
      <c r="A419" s="16" t="s">
        <v>191</v>
      </c>
      <c r="B419" s="35">
        <f>B420*B418</f>
        <v>0</v>
      </c>
      <c r="C419" s="100">
        <f>C420*C418</f>
        <v>0</v>
      </c>
      <c r="D419" s="100">
        <f t="shared" ref="D419:K419" si="297">D420*D418</f>
        <v>0</v>
      </c>
      <c r="E419" s="100">
        <f t="shared" si="297"/>
        <v>0</v>
      </c>
      <c r="F419" s="100">
        <f t="shared" si="297"/>
        <v>0</v>
      </c>
      <c r="G419" s="100">
        <f t="shared" si="297"/>
        <v>0</v>
      </c>
      <c r="H419" s="100">
        <f t="shared" si="297"/>
        <v>0</v>
      </c>
      <c r="I419" s="100">
        <f t="shared" si="297"/>
        <v>0</v>
      </c>
      <c r="J419" s="100">
        <f t="shared" si="297"/>
        <v>0</v>
      </c>
      <c r="K419" s="180">
        <f t="shared" si="297"/>
        <v>0</v>
      </c>
    </row>
    <row r="420" spans="1:11" ht="19.5" thickBot="1" x14ac:dyDescent="0.25">
      <c r="A420" s="17" t="s">
        <v>104</v>
      </c>
      <c r="B420" s="60">
        <v>0</v>
      </c>
      <c r="C420" s="154">
        <f>$B420</f>
        <v>0</v>
      </c>
      <c r="D420" s="154">
        <f t="shared" ref="D420:K420" si="298">$B420</f>
        <v>0</v>
      </c>
      <c r="E420" s="154">
        <f t="shared" si="298"/>
        <v>0</v>
      </c>
      <c r="F420" s="154">
        <f t="shared" si="298"/>
        <v>0</v>
      </c>
      <c r="G420" s="154">
        <f t="shared" si="298"/>
        <v>0</v>
      </c>
      <c r="H420" s="154">
        <f t="shared" si="298"/>
        <v>0</v>
      </c>
      <c r="I420" s="154">
        <f t="shared" si="298"/>
        <v>0</v>
      </c>
      <c r="J420" s="154">
        <f t="shared" si="298"/>
        <v>0</v>
      </c>
      <c r="K420" s="205">
        <f t="shared" si="298"/>
        <v>0</v>
      </c>
    </row>
    <row r="421" spans="1:11" ht="8.1" customHeight="1" thickTop="1" x14ac:dyDescent="0.2">
      <c r="A421" s="18"/>
      <c r="B421" s="34"/>
      <c r="C421" s="99"/>
      <c r="D421" s="99"/>
      <c r="E421" s="99"/>
      <c r="F421" s="99"/>
      <c r="G421" s="99"/>
      <c r="H421" s="99"/>
      <c r="I421" s="99"/>
      <c r="J421" s="99"/>
      <c r="K421" s="179"/>
    </row>
    <row r="422" spans="1:11" ht="18.75" x14ac:dyDescent="0.2">
      <c r="A422" s="12" t="s">
        <v>192</v>
      </c>
      <c r="B422" s="52">
        <f>B193</f>
        <v>0</v>
      </c>
      <c r="C422" s="116">
        <f>C193</f>
        <v>0</v>
      </c>
      <c r="D422" s="116">
        <f t="shared" ref="D422:K422" si="299">D193</f>
        <v>0</v>
      </c>
      <c r="E422" s="116">
        <f t="shared" si="299"/>
        <v>0</v>
      </c>
      <c r="F422" s="116">
        <f t="shared" si="299"/>
        <v>0</v>
      </c>
      <c r="G422" s="116">
        <f t="shared" si="299"/>
        <v>0</v>
      </c>
      <c r="H422" s="116">
        <f t="shared" si="299"/>
        <v>0</v>
      </c>
      <c r="I422" s="116">
        <f t="shared" si="299"/>
        <v>0</v>
      </c>
      <c r="J422" s="116">
        <f t="shared" si="299"/>
        <v>0</v>
      </c>
      <c r="K422" s="182">
        <f t="shared" si="299"/>
        <v>0</v>
      </c>
    </row>
    <row r="423" spans="1:11" ht="18.75" x14ac:dyDescent="0.2">
      <c r="A423" s="12" t="s">
        <v>193</v>
      </c>
      <c r="B423" s="35">
        <f>B422*B424</f>
        <v>0</v>
      </c>
      <c r="C423" s="100">
        <f>C422*C424</f>
        <v>0</v>
      </c>
      <c r="D423" s="100">
        <f t="shared" ref="D423:K423" si="300">D422*D424</f>
        <v>0</v>
      </c>
      <c r="E423" s="100">
        <f t="shared" si="300"/>
        <v>0</v>
      </c>
      <c r="F423" s="100">
        <f t="shared" si="300"/>
        <v>0</v>
      </c>
      <c r="G423" s="100">
        <f t="shared" si="300"/>
        <v>0</v>
      </c>
      <c r="H423" s="100">
        <f t="shared" si="300"/>
        <v>0</v>
      </c>
      <c r="I423" s="100">
        <f t="shared" si="300"/>
        <v>0</v>
      </c>
      <c r="J423" s="100">
        <f t="shared" si="300"/>
        <v>0</v>
      </c>
      <c r="K423" s="180">
        <f t="shared" si="300"/>
        <v>0</v>
      </c>
    </row>
    <row r="424" spans="1:11" ht="18.75" x14ac:dyDescent="0.2">
      <c r="A424" s="8" t="s">
        <v>104</v>
      </c>
      <c r="B424" s="48">
        <v>0</v>
      </c>
      <c r="C424" s="115">
        <f>$B424</f>
        <v>0</v>
      </c>
      <c r="D424" s="115">
        <f t="shared" ref="D424:K424" si="301">$B424</f>
        <v>0</v>
      </c>
      <c r="E424" s="115">
        <f t="shared" si="301"/>
        <v>0</v>
      </c>
      <c r="F424" s="115">
        <f t="shared" si="301"/>
        <v>0</v>
      </c>
      <c r="G424" s="115">
        <f t="shared" si="301"/>
        <v>0</v>
      </c>
      <c r="H424" s="115">
        <f t="shared" si="301"/>
        <v>0</v>
      </c>
      <c r="I424" s="115">
        <f t="shared" si="301"/>
        <v>0</v>
      </c>
      <c r="J424" s="115">
        <f t="shared" si="301"/>
        <v>0</v>
      </c>
      <c r="K424" s="193">
        <f t="shared" si="301"/>
        <v>0</v>
      </c>
    </row>
    <row r="425" spans="1:11" ht="8.1" customHeight="1" x14ac:dyDescent="0.2">
      <c r="A425" s="18"/>
      <c r="B425" s="34"/>
      <c r="C425" s="99"/>
      <c r="D425" s="99"/>
      <c r="E425" s="99"/>
      <c r="F425" s="99"/>
      <c r="G425" s="99"/>
      <c r="H425" s="99"/>
      <c r="I425" s="99"/>
      <c r="J425" s="99"/>
      <c r="K425" s="179"/>
    </row>
    <row r="426" spans="1:11" ht="18.75" x14ac:dyDescent="0.2">
      <c r="A426" s="12" t="s">
        <v>194</v>
      </c>
      <c r="B426" s="39">
        <f>B307</f>
        <v>12090</v>
      </c>
      <c r="C426" s="104">
        <f>C307</f>
        <v>12090</v>
      </c>
      <c r="D426" s="104">
        <f t="shared" ref="D426:K426" si="302">D307</f>
        <v>12090</v>
      </c>
      <c r="E426" s="104">
        <f t="shared" si="302"/>
        <v>12090</v>
      </c>
      <c r="F426" s="104">
        <f t="shared" si="302"/>
        <v>12090</v>
      </c>
      <c r="G426" s="104">
        <f t="shared" si="302"/>
        <v>12090</v>
      </c>
      <c r="H426" s="104">
        <f t="shared" si="302"/>
        <v>12090</v>
      </c>
      <c r="I426" s="104">
        <f t="shared" si="302"/>
        <v>12090</v>
      </c>
      <c r="J426" s="104">
        <f t="shared" si="302"/>
        <v>12090</v>
      </c>
      <c r="K426" s="185">
        <f t="shared" si="302"/>
        <v>12090</v>
      </c>
    </row>
    <row r="427" spans="1:11" ht="18.75" x14ac:dyDescent="0.2">
      <c r="A427" s="12" t="s">
        <v>195</v>
      </c>
      <c r="B427" s="35">
        <f>B428*B426</f>
        <v>4352.3999999999996</v>
      </c>
      <c r="C427" s="100">
        <f>C428*C426</f>
        <v>4352.3999999999996</v>
      </c>
      <c r="D427" s="100">
        <f t="shared" ref="D427:K427" si="303">D428*D426</f>
        <v>4352.3999999999996</v>
      </c>
      <c r="E427" s="100">
        <f t="shared" si="303"/>
        <v>4352.3999999999996</v>
      </c>
      <c r="F427" s="100">
        <f t="shared" si="303"/>
        <v>4352.3999999999996</v>
      </c>
      <c r="G427" s="100">
        <f t="shared" si="303"/>
        <v>4352.3999999999996</v>
      </c>
      <c r="H427" s="100">
        <f t="shared" si="303"/>
        <v>4352.3999999999996</v>
      </c>
      <c r="I427" s="100">
        <f t="shared" si="303"/>
        <v>4352.3999999999996</v>
      </c>
      <c r="J427" s="100">
        <f t="shared" si="303"/>
        <v>4352.3999999999996</v>
      </c>
      <c r="K427" s="180">
        <f t="shared" si="303"/>
        <v>4352.3999999999996</v>
      </c>
    </row>
    <row r="428" spans="1:11" ht="18.75" x14ac:dyDescent="0.2">
      <c r="A428" s="8" t="s">
        <v>104</v>
      </c>
      <c r="B428" s="48">
        <v>0.36</v>
      </c>
      <c r="C428" s="115">
        <f>$B428</f>
        <v>0.36</v>
      </c>
      <c r="D428" s="115">
        <f t="shared" ref="D428:K428" si="304">$B428</f>
        <v>0.36</v>
      </c>
      <c r="E428" s="115">
        <f t="shared" si="304"/>
        <v>0.36</v>
      </c>
      <c r="F428" s="115">
        <f t="shared" si="304"/>
        <v>0.36</v>
      </c>
      <c r="G428" s="115">
        <f t="shared" si="304"/>
        <v>0.36</v>
      </c>
      <c r="H428" s="115">
        <f t="shared" si="304"/>
        <v>0.36</v>
      </c>
      <c r="I428" s="115">
        <f t="shared" si="304"/>
        <v>0.36</v>
      </c>
      <c r="J428" s="115">
        <f t="shared" si="304"/>
        <v>0.36</v>
      </c>
      <c r="K428" s="193">
        <f t="shared" si="304"/>
        <v>0.36</v>
      </c>
    </row>
    <row r="429" spans="1:11" ht="8.1" customHeight="1" x14ac:dyDescent="0.2">
      <c r="A429" s="18"/>
      <c r="B429" s="34"/>
      <c r="C429" s="99"/>
      <c r="D429" s="99"/>
      <c r="E429" s="99"/>
      <c r="F429" s="99"/>
      <c r="G429" s="99"/>
      <c r="H429" s="99"/>
      <c r="I429" s="99"/>
      <c r="J429" s="99"/>
      <c r="K429" s="179"/>
    </row>
    <row r="430" spans="1:11" ht="18.75" x14ac:dyDescent="0.2">
      <c r="A430" s="12" t="s">
        <v>196</v>
      </c>
      <c r="B430" s="39">
        <f>B314</f>
        <v>0</v>
      </c>
      <c r="C430" s="104">
        <f>C314</f>
        <v>0</v>
      </c>
      <c r="D430" s="104">
        <f t="shared" ref="D430:K430" si="305">D314</f>
        <v>0</v>
      </c>
      <c r="E430" s="104">
        <f t="shared" si="305"/>
        <v>0</v>
      </c>
      <c r="F430" s="104">
        <f t="shared" si="305"/>
        <v>0</v>
      </c>
      <c r="G430" s="104">
        <f t="shared" si="305"/>
        <v>0</v>
      </c>
      <c r="H430" s="104">
        <f t="shared" si="305"/>
        <v>0</v>
      </c>
      <c r="I430" s="104">
        <f t="shared" si="305"/>
        <v>0</v>
      </c>
      <c r="J430" s="104">
        <f t="shared" si="305"/>
        <v>0</v>
      </c>
      <c r="K430" s="185">
        <f t="shared" si="305"/>
        <v>0</v>
      </c>
    </row>
    <row r="431" spans="1:11" ht="18.75" x14ac:dyDescent="0.2">
      <c r="A431" s="12" t="s">
        <v>197</v>
      </c>
      <c r="B431" s="35">
        <f>B432*B430</f>
        <v>0</v>
      </c>
      <c r="C431" s="100">
        <f>C432*C430</f>
        <v>0</v>
      </c>
      <c r="D431" s="100">
        <f t="shared" ref="D431:K431" si="306">D432*D430</f>
        <v>0</v>
      </c>
      <c r="E431" s="100">
        <f t="shared" si="306"/>
        <v>0</v>
      </c>
      <c r="F431" s="100">
        <f t="shared" si="306"/>
        <v>0</v>
      </c>
      <c r="G431" s="100">
        <f t="shared" si="306"/>
        <v>0</v>
      </c>
      <c r="H431" s="100">
        <f t="shared" si="306"/>
        <v>0</v>
      </c>
      <c r="I431" s="100">
        <f t="shared" si="306"/>
        <v>0</v>
      </c>
      <c r="J431" s="100">
        <f t="shared" si="306"/>
        <v>0</v>
      </c>
      <c r="K431" s="180">
        <f t="shared" si="306"/>
        <v>0</v>
      </c>
    </row>
    <row r="432" spans="1:11" ht="18.75" x14ac:dyDescent="0.2">
      <c r="A432" s="8" t="s">
        <v>104</v>
      </c>
      <c r="B432" s="48">
        <v>0</v>
      </c>
      <c r="C432" s="115">
        <f>$B432</f>
        <v>0</v>
      </c>
      <c r="D432" s="115">
        <f t="shared" ref="D432:K432" si="307">$B432</f>
        <v>0</v>
      </c>
      <c r="E432" s="115">
        <f t="shared" si="307"/>
        <v>0</v>
      </c>
      <c r="F432" s="115">
        <f t="shared" si="307"/>
        <v>0</v>
      </c>
      <c r="G432" s="115">
        <f t="shared" si="307"/>
        <v>0</v>
      </c>
      <c r="H432" s="115">
        <f t="shared" si="307"/>
        <v>0</v>
      </c>
      <c r="I432" s="115">
        <f t="shared" si="307"/>
        <v>0</v>
      </c>
      <c r="J432" s="115">
        <f t="shared" si="307"/>
        <v>0</v>
      </c>
      <c r="K432" s="193">
        <f t="shared" si="307"/>
        <v>0</v>
      </c>
    </row>
    <row r="433" spans="1:11" ht="8.1" customHeight="1" x14ac:dyDescent="0.2">
      <c r="A433" s="10"/>
      <c r="B433" s="34"/>
      <c r="C433" s="99"/>
      <c r="D433" s="99"/>
      <c r="E433" s="99"/>
      <c r="F433" s="99"/>
      <c r="G433" s="99"/>
      <c r="H433" s="99"/>
      <c r="I433" s="99"/>
      <c r="J433" s="99"/>
      <c r="K433" s="179"/>
    </row>
    <row r="434" spans="1:11" ht="18.75" x14ac:dyDescent="0.2">
      <c r="A434" s="12" t="s">
        <v>198</v>
      </c>
      <c r="B434" s="39">
        <f>B320</f>
        <v>0</v>
      </c>
      <c r="C434" s="104">
        <f>C320</f>
        <v>0</v>
      </c>
      <c r="D434" s="104">
        <f t="shared" ref="D434:K434" si="308">D320</f>
        <v>0</v>
      </c>
      <c r="E434" s="104">
        <f t="shared" si="308"/>
        <v>0</v>
      </c>
      <c r="F434" s="104">
        <f t="shared" si="308"/>
        <v>0</v>
      </c>
      <c r="G434" s="104">
        <f t="shared" si="308"/>
        <v>0</v>
      </c>
      <c r="H434" s="104">
        <f t="shared" si="308"/>
        <v>0</v>
      </c>
      <c r="I434" s="104">
        <f t="shared" si="308"/>
        <v>0</v>
      </c>
      <c r="J434" s="104">
        <f t="shared" si="308"/>
        <v>0</v>
      </c>
      <c r="K434" s="185">
        <f t="shared" si="308"/>
        <v>0</v>
      </c>
    </row>
    <row r="435" spans="1:11" ht="18.75" x14ac:dyDescent="0.2">
      <c r="A435" s="12" t="s">
        <v>199</v>
      </c>
      <c r="B435" s="35">
        <f>B436*B434</f>
        <v>0</v>
      </c>
      <c r="C435" s="100">
        <f>C436*C434</f>
        <v>0</v>
      </c>
      <c r="D435" s="100">
        <f t="shared" ref="D435:K435" si="309">D436*D434</f>
        <v>0</v>
      </c>
      <c r="E435" s="100">
        <f t="shared" si="309"/>
        <v>0</v>
      </c>
      <c r="F435" s="100">
        <f t="shared" si="309"/>
        <v>0</v>
      </c>
      <c r="G435" s="100">
        <f t="shared" si="309"/>
        <v>0</v>
      </c>
      <c r="H435" s="100">
        <f t="shared" si="309"/>
        <v>0</v>
      </c>
      <c r="I435" s="100">
        <f t="shared" si="309"/>
        <v>0</v>
      </c>
      <c r="J435" s="100">
        <f t="shared" si="309"/>
        <v>0</v>
      </c>
      <c r="K435" s="180">
        <f t="shared" si="309"/>
        <v>0</v>
      </c>
    </row>
    <row r="436" spans="1:11" ht="19.5" thickBot="1" x14ac:dyDescent="0.25">
      <c r="A436" s="17" t="s">
        <v>104</v>
      </c>
      <c r="B436" s="60">
        <v>0.27500000000000002</v>
      </c>
      <c r="C436" s="154">
        <f>$B436</f>
        <v>0.27500000000000002</v>
      </c>
      <c r="D436" s="154">
        <f t="shared" ref="D436:K436" si="310">$B436</f>
        <v>0.27500000000000002</v>
      </c>
      <c r="E436" s="154">
        <f t="shared" si="310"/>
        <v>0.27500000000000002</v>
      </c>
      <c r="F436" s="154">
        <f t="shared" si="310"/>
        <v>0.27500000000000002</v>
      </c>
      <c r="G436" s="154">
        <f t="shared" si="310"/>
        <v>0.27500000000000002</v>
      </c>
      <c r="H436" s="154">
        <f t="shared" si="310"/>
        <v>0.27500000000000002</v>
      </c>
      <c r="I436" s="154">
        <f t="shared" si="310"/>
        <v>0.27500000000000002</v>
      </c>
      <c r="J436" s="154">
        <f t="shared" si="310"/>
        <v>0.27500000000000002</v>
      </c>
      <c r="K436" s="205">
        <f t="shared" si="310"/>
        <v>0.27500000000000002</v>
      </c>
    </row>
    <row r="437" spans="1:11" ht="8.1" customHeight="1" thickTop="1" x14ac:dyDescent="0.2">
      <c r="A437" s="10"/>
      <c r="B437" s="34"/>
      <c r="C437" s="99"/>
      <c r="D437" s="99"/>
      <c r="E437" s="99"/>
      <c r="F437" s="99"/>
      <c r="G437" s="99"/>
      <c r="H437" s="99"/>
      <c r="I437" s="99"/>
      <c r="J437" s="99"/>
      <c r="K437" s="179"/>
    </row>
    <row r="438" spans="1:11" ht="18.75" x14ac:dyDescent="0.2">
      <c r="A438" s="12" t="s">
        <v>200</v>
      </c>
      <c r="B438" s="39">
        <f>B326</f>
        <v>1000</v>
      </c>
      <c r="C438" s="104">
        <f>C326</f>
        <v>1000</v>
      </c>
      <c r="D438" s="104">
        <f t="shared" ref="D438:K438" si="311">D326</f>
        <v>1000</v>
      </c>
      <c r="E438" s="104">
        <f t="shared" si="311"/>
        <v>1000</v>
      </c>
      <c r="F438" s="104">
        <f t="shared" si="311"/>
        <v>1000</v>
      </c>
      <c r="G438" s="104">
        <f t="shared" si="311"/>
        <v>1000</v>
      </c>
      <c r="H438" s="104">
        <f t="shared" si="311"/>
        <v>1000</v>
      </c>
      <c r="I438" s="104">
        <f t="shared" si="311"/>
        <v>1000</v>
      </c>
      <c r="J438" s="104">
        <f t="shared" si="311"/>
        <v>1000</v>
      </c>
      <c r="K438" s="185">
        <f t="shared" si="311"/>
        <v>1000</v>
      </c>
    </row>
    <row r="439" spans="1:11" ht="18.75" x14ac:dyDescent="0.2">
      <c r="A439" s="12" t="s">
        <v>201</v>
      </c>
      <c r="B439" s="35">
        <f>B440*B438</f>
        <v>360</v>
      </c>
      <c r="C439" s="100">
        <f>C440*C438</f>
        <v>360</v>
      </c>
      <c r="D439" s="100">
        <f t="shared" ref="D439:K439" si="312">D440*D438</f>
        <v>360</v>
      </c>
      <c r="E439" s="100">
        <f t="shared" si="312"/>
        <v>360</v>
      </c>
      <c r="F439" s="100">
        <f t="shared" si="312"/>
        <v>360</v>
      </c>
      <c r="G439" s="100">
        <f t="shared" si="312"/>
        <v>360</v>
      </c>
      <c r="H439" s="100">
        <f t="shared" si="312"/>
        <v>360</v>
      </c>
      <c r="I439" s="100">
        <f t="shared" si="312"/>
        <v>360</v>
      </c>
      <c r="J439" s="100">
        <f t="shared" si="312"/>
        <v>360</v>
      </c>
      <c r="K439" s="180">
        <f t="shared" si="312"/>
        <v>360</v>
      </c>
    </row>
    <row r="440" spans="1:11" ht="19.5" thickBot="1" x14ac:dyDescent="0.25">
      <c r="A440" s="17" t="s">
        <v>104</v>
      </c>
      <c r="B440" s="60">
        <v>0.36</v>
      </c>
      <c r="C440" s="154">
        <f>$B440</f>
        <v>0.36</v>
      </c>
      <c r="D440" s="154">
        <f t="shared" ref="D440:K440" si="313">$B440</f>
        <v>0.36</v>
      </c>
      <c r="E440" s="154">
        <f t="shared" si="313"/>
        <v>0.36</v>
      </c>
      <c r="F440" s="154">
        <f t="shared" si="313"/>
        <v>0.36</v>
      </c>
      <c r="G440" s="154">
        <f t="shared" si="313"/>
        <v>0.36</v>
      </c>
      <c r="H440" s="154">
        <f t="shared" si="313"/>
        <v>0.36</v>
      </c>
      <c r="I440" s="154">
        <f t="shared" si="313"/>
        <v>0.36</v>
      </c>
      <c r="J440" s="154">
        <f t="shared" si="313"/>
        <v>0.36</v>
      </c>
      <c r="K440" s="205">
        <f t="shared" si="313"/>
        <v>0.36</v>
      </c>
    </row>
    <row r="441" spans="1:11" ht="8.1" customHeight="1" thickTop="1" x14ac:dyDescent="0.2">
      <c r="A441" s="10"/>
      <c r="B441" s="34"/>
      <c r="C441" s="99"/>
      <c r="D441" s="99"/>
      <c r="E441" s="99"/>
      <c r="F441" s="99"/>
      <c r="G441" s="99"/>
      <c r="H441" s="99"/>
      <c r="I441" s="99"/>
      <c r="J441" s="99"/>
      <c r="K441" s="179"/>
    </row>
    <row r="442" spans="1:11" ht="18.75" x14ac:dyDescent="0.2">
      <c r="A442" s="12" t="s">
        <v>202</v>
      </c>
      <c r="B442" s="69">
        <v>2000</v>
      </c>
      <c r="C442" s="116">
        <f>B442</f>
        <v>2000</v>
      </c>
      <c r="D442" s="116">
        <f t="shared" ref="D442:K442" si="314">C442</f>
        <v>2000</v>
      </c>
      <c r="E442" s="116">
        <f t="shared" si="314"/>
        <v>2000</v>
      </c>
      <c r="F442" s="116">
        <f t="shared" si="314"/>
        <v>2000</v>
      </c>
      <c r="G442" s="116">
        <f t="shared" si="314"/>
        <v>2000</v>
      </c>
      <c r="H442" s="116">
        <f t="shared" si="314"/>
        <v>2000</v>
      </c>
      <c r="I442" s="116">
        <f t="shared" si="314"/>
        <v>2000</v>
      </c>
      <c r="J442" s="116">
        <f t="shared" si="314"/>
        <v>2000</v>
      </c>
      <c r="K442" s="182">
        <f t="shared" si="314"/>
        <v>2000</v>
      </c>
    </row>
    <row r="443" spans="1:11" ht="18.75" x14ac:dyDescent="0.2">
      <c r="A443" s="12" t="s">
        <v>203</v>
      </c>
      <c r="B443" s="35">
        <f>B444*B442</f>
        <v>300</v>
      </c>
      <c r="C443" s="100">
        <f>C444*C442</f>
        <v>300</v>
      </c>
      <c r="D443" s="100">
        <f t="shared" ref="D443:K443" si="315">D444*D442</f>
        <v>300</v>
      </c>
      <c r="E443" s="100">
        <f t="shared" si="315"/>
        <v>300</v>
      </c>
      <c r="F443" s="100">
        <f t="shared" si="315"/>
        <v>300</v>
      </c>
      <c r="G443" s="100">
        <f t="shared" si="315"/>
        <v>300</v>
      </c>
      <c r="H443" s="100">
        <f t="shared" si="315"/>
        <v>300</v>
      </c>
      <c r="I443" s="100">
        <f t="shared" si="315"/>
        <v>300</v>
      </c>
      <c r="J443" s="100">
        <f t="shared" si="315"/>
        <v>300</v>
      </c>
      <c r="K443" s="180">
        <f t="shared" si="315"/>
        <v>300</v>
      </c>
    </row>
    <row r="444" spans="1:11" ht="18.75" x14ac:dyDescent="0.2">
      <c r="A444" s="8" t="s">
        <v>104</v>
      </c>
      <c r="B444" s="48">
        <v>0.15</v>
      </c>
      <c r="C444" s="115">
        <f>$B444</f>
        <v>0.15</v>
      </c>
      <c r="D444" s="115">
        <f t="shared" ref="D444:K444" si="316">$B444</f>
        <v>0.15</v>
      </c>
      <c r="E444" s="115">
        <f t="shared" si="316"/>
        <v>0.15</v>
      </c>
      <c r="F444" s="115">
        <f t="shared" si="316"/>
        <v>0.15</v>
      </c>
      <c r="G444" s="115">
        <f t="shared" si="316"/>
        <v>0.15</v>
      </c>
      <c r="H444" s="115">
        <f t="shared" si="316"/>
        <v>0.15</v>
      </c>
      <c r="I444" s="115">
        <f t="shared" si="316"/>
        <v>0.15</v>
      </c>
      <c r="J444" s="115">
        <f t="shared" si="316"/>
        <v>0.15</v>
      </c>
      <c r="K444" s="193">
        <f t="shared" si="316"/>
        <v>0.15</v>
      </c>
    </row>
    <row r="445" spans="1:11" ht="8.1" customHeight="1" x14ac:dyDescent="0.2">
      <c r="A445" s="10"/>
      <c r="B445" s="34"/>
      <c r="C445" s="99"/>
      <c r="D445" s="99"/>
      <c r="E445" s="99"/>
      <c r="F445" s="99"/>
      <c r="G445" s="99"/>
      <c r="H445" s="99"/>
      <c r="I445" s="99"/>
      <c r="J445" s="99"/>
      <c r="K445" s="179"/>
    </row>
    <row r="446" spans="1:11" ht="18.75" x14ac:dyDescent="0.2">
      <c r="A446" s="12" t="s">
        <v>204</v>
      </c>
      <c r="B446" s="39">
        <f>B392+B398+B402+B406+B410+B414+B418+B422+B426+B430+B434+B438+B442</f>
        <v>232077.5</v>
      </c>
      <c r="C446" s="104">
        <f>C392+C398+C402+C406+C410+C414+C418+C422+C426+C430+C434+C438+C442</f>
        <v>223887.5</v>
      </c>
      <c r="D446" s="104">
        <f t="shared" ref="D446:K446" si="317">D392+D398+D402+D406+D410+D414+D418+D422+D426+D430+D434+D438+D442</f>
        <v>225462.5</v>
      </c>
      <c r="E446" s="104">
        <f t="shared" si="317"/>
        <v>226565</v>
      </c>
      <c r="F446" s="104">
        <f t="shared" si="317"/>
        <v>227982.5</v>
      </c>
      <c r="G446" s="104">
        <f t="shared" si="317"/>
        <v>229400</v>
      </c>
      <c r="H446" s="104">
        <f t="shared" si="317"/>
        <v>230817.5</v>
      </c>
      <c r="I446" s="104">
        <f t="shared" si="317"/>
        <v>233495</v>
      </c>
      <c r="J446" s="104">
        <f t="shared" si="317"/>
        <v>234912.5</v>
      </c>
      <c r="K446" s="185">
        <f t="shared" si="317"/>
        <v>236330</v>
      </c>
    </row>
    <row r="447" spans="1:11" ht="18.75" x14ac:dyDescent="0.2">
      <c r="A447" s="12" t="s">
        <v>205</v>
      </c>
      <c r="B447" s="39">
        <f>B395+B399+B403+B407+B411+B415+B419+B423+B427+B431+B435+B439+B443</f>
        <v>79585.212499999994</v>
      </c>
      <c r="C447" s="104">
        <f>C395+C399+C403+C407+C411+C415+C419+C423+C427+C431+C435+C439+C443</f>
        <v>76513.962499999994</v>
      </c>
      <c r="D447" s="104">
        <f t="shared" ref="D447:K447" si="318">D395+D399+D403+D407+D411+D415+D419+D423+D427+D431+D435+D439+D443</f>
        <v>77104.587499999994</v>
      </c>
      <c r="E447" s="104">
        <f t="shared" si="318"/>
        <v>77518.024999999994</v>
      </c>
      <c r="F447" s="104">
        <f t="shared" si="318"/>
        <v>78049.587499999994</v>
      </c>
      <c r="G447" s="104">
        <f t="shared" si="318"/>
        <v>78581.149999999994</v>
      </c>
      <c r="H447" s="104">
        <f t="shared" si="318"/>
        <v>79112.712499999994</v>
      </c>
      <c r="I447" s="104">
        <f t="shared" si="318"/>
        <v>80116.774999999994</v>
      </c>
      <c r="J447" s="104">
        <f t="shared" si="318"/>
        <v>80648.337499999994</v>
      </c>
      <c r="K447" s="185">
        <f t="shared" si="318"/>
        <v>81179.899999999994</v>
      </c>
    </row>
    <row r="448" spans="1:11" ht="19.5" thickBot="1" x14ac:dyDescent="0.25">
      <c r="A448" s="17" t="s">
        <v>104</v>
      </c>
      <c r="B448" s="90">
        <f>IF(B446=0,0,(B447/B446))</f>
        <v>0.34292515431267567</v>
      </c>
      <c r="C448" s="139">
        <f>IF(C446=0,0,(C447/C446))</f>
        <v>0.34175182848528834</v>
      </c>
      <c r="D448" s="139">
        <f t="shared" ref="D448:K448" si="319">IF(D446=0,0,(D447/D446))</f>
        <v>0.34198408826301491</v>
      </c>
      <c r="E448" s="139">
        <f t="shared" si="319"/>
        <v>0.34214474874759998</v>
      </c>
      <c r="F448" s="139">
        <f t="shared" si="319"/>
        <v>0.34234902898248765</v>
      </c>
      <c r="G448" s="139">
        <f t="shared" si="319"/>
        <v>0.34255078465562333</v>
      </c>
      <c r="H448" s="139">
        <f t="shared" si="319"/>
        <v>0.34275006227864002</v>
      </c>
      <c r="I448" s="139">
        <f t="shared" si="319"/>
        <v>0.34311987408723954</v>
      </c>
      <c r="J448" s="139">
        <f t="shared" si="319"/>
        <v>0.34331224392060872</v>
      </c>
      <c r="K448" s="254">
        <f t="shared" si="319"/>
        <v>0.34350230609740612</v>
      </c>
    </row>
    <row r="449" spans="1:11" ht="8.1" customHeight="1" thickTop="1" x14ac:dyDescent="0.2">
      <c r="A449" s="18"/>
      <c r="B449" s="34"/>
      <c r="C449" s="99"/>
      <c r="D449" s="99"/>
      <c r="E449" s="99"/>
      <c r="F449" s="99"/>
      <c r="G449" s="99"/>
      <c r="H449" s="99"/>
      <c r="I449" s="99"/>
      <c r="J449" s="99"/>
      <c r="K449" s="179"/>
    </row>
    <row r="450" spans="1:11" ht="18.75" x14ac:dyDescent="0.2">
      <c r="A450" s="24" t="s">
        <v>206</v>
      </c>
      <c r="B450" s="62">
        <f>B446-B447</f>
        <v>152492.28750000001</v>
      </c>
      <c r="C450" s="125">
        <f>C446-C447</f>
        <v>147373.53750000001</v>
      </c>
      <c r="D450" s="125">
        <f t="shared" ref="D450:K450" si="320">D446-D447</f>
        <v>148357.91250000001</v>
      </c>
      <c r="E450" s="125">
        <f t="shared" si="320"/>
        <v>149046.97500000001</v>
      </c>
      <c r="F450" s="125">
        <f t="shared" si="320"/>
        <v>149932.91250000001</v>
      </c>
      <c r="G450" s="125">
        <f t="shared" si="320"/>
        <v>150818.85</v>
      </c>
      <c r="H450" s="125">
        <f t="shared" si="320"/>
        <v>151704.78750000001</v>
      </c>
      <c r="I450" s="125">
        <f t="shared" si="320"/>
        <v>153378.22500000001</v>
      </c>
      <c r="J450" s="125">
        <f t="shared" si="320"/>
        <v>154264.16250000001</v>
      </c>
      <c r="K450" s="207">
        <f t="shared" si="320"/>
        <v>155150.1</v>
      </c>
    </row>
    <row r="451" spans="1:11" ht="8.1" customHeight="1" x14ac:dyDescent="0.2">
      <c r="A451" s="18"/>
      <c r="B451" s="34"/>
      <c r="C451" s="99"/>
      <c r="D451" s="99"/>
      <c r="E451" s="99"/>
      <c r="F451" s="99"/>
      <c r="G451" s="99"/>
      <c r="H451" s="99"/>
      <c r="I451" s="99"/>
      <c r="J451" s="99"/>
      <c r="K451" s="179"/>
    </row>
    <row r="452" spans="1:11" ht="18.75" x14ac:dyDescent="0.2">
      <c r="A452" s="12" t="s">
        <v>207</v>
      </c>
      <c r="B452" s="35"/>
      <c r="C452" s="100"/>
      <c r="D452" s="100"/>
      <c r="E452" s="100"/>
      <c r="F452" s="100"/>
      <c r="G452" s="100"/>
      <c r="H452" s="100"/>
      <c r="I452" s="100"/>
      <c r="J452" s="100"/>
      <c r="K452" s="180"/>
    </row>
    <row r="453" spans="1:11" ht="18.75" x14ac:dyDescent="0.2">
      <c r="A453" s="12" t="s">
        <v>208</v>
      </c>
      <c r="B453" s="78">
        <f>B454*B450</f>
        <v>0</v>
      </c>
      <c r="C453" s="135">
        <f>C454*C450</f>
        <v>0</v>
      </c>
      <c r="D453" s="135">
        <f t="shared" ref="D453:K453" si="321">D454*D450</f>
        <v>0</v>
      </c>
      <c r="E453" s="135">
        <f t="shared" si="321"/>
        <v>0</v>
      </c>
      <c r="F453" s="135">
        <f t="shared" si="321"/>
        <v>0</v>
      </c>
      <c r="G453" s="135">
        <f t="shared" si="321"/>
        <v>0</v>
      </c>
      <c r="H453" s="135">
        <f t="shared" si="321"/>
        <v>0</v>
      </c>
      <c r="I453" s="135">
        <f t="shared" si="321"/>
        <v>0</v>
      </c>
      <c r="J453" s="135">
        <f t="shared" si="321"/>
        <v>0</v>
      </c>
      <c r="K453" s="246">
        <f t="shared" si="321"/>
        <v>0</v>
      </c>
    </row>
    <row r="454" spans="1:11" ht="18.75" x14ac:dyDescent="0.2">
      <c r="A454" s="8" t="s">
        <v>209</v>
      </c>
      <c r="B454" s="48">
        <v>0</v>
      </c>
      <c r="C454" s="115">
        <f>$B454</f>
        <v>0</v>
      </c>
      <c r="D454" s="115">
        <f t="shared" ref="D454:K454" si="322">$B454</f>
        <v>0</v>
      </c>
      <c r="E454" s="115">
        <f t="shared" si="322"/>
        <v>0</v>
      </c>
      <c r="F454" s="115">
        <f t="shared" si="322"/>
        <v>0</v>
      </c>
      <c r="G454" s="115">
        <f t="shared" si="322"/>
        <v>0</v>
      </c>
      <c r="H454" s="115">
        <f t="shared" si="322"/>
        <v>0</v>
      </c>
      <c r="I454" s="115">
        <f t="shared" si="322"/>
        <v>0</v>
      </c>
      <c r="J454" s="115">
        <f t="shared" si="322"/>
        <v>0</v>
      </c>
      <c r="K454" s="193">
        <f t="shared" si="322"/>
        <v>0</v>
      </c>
    </row>
    <row r="455" spans="1:11" ht="18.75" x14ac:dyDescent="0.2">
      <c r="A455" s="12" t="s">
        <v>210</v>
      </c>
      <c r="B455" s="37">
        <v>0</v>
      </c>
      <c r="C455" s="116">
        <v>0</v>
      </c>
      <c r="D455" s="116">
        <v>0</v>
      </c>
      <c r="E455" s="116">
        <v>0</v>
      </c>
      <c r="F455" s="116">
        <v>0</v>
      </c>
      <c r="G455" s="116">
        <v>0</v>
      </c>
      <c r="H455" s="116">
        <v>0</v>
      </c>
      <c r="I455" s="116">
        <v>0</v>
      </c>
      <c r="J455" s="116">
        <v>0</v>
      </c>
      <c r="K455" s="182">
        <v>0</v>
      </c>
    </row>
    <row r="456" spans="1:11" ht="18.75" x14ac:dyDescent="0.2">
      <c r="A456" s="8" t="s">
        <v>209</v>
      </c>
      <c r="B456" s="91">
        <f>B455/B$450</f>
        <v>0</v>
      </c>
      <c r="C456" s="140">
        <f>C455/C$450</f>
        <v>0</v>
      </c>
      <c r="D456" s="140">
        <f t="shared" ref="D456:K456" si="323">D455/D$450</f>
        <v>0</v>
      </c>
      <c r="E456" s="140">
        <f t="shared" si="323"/>
        <v>0</v>
      </c>
      <c r="F456" s="140">
        <f t="shared" si="323"/>
        <v>0</v>
      </c>
      <c r="G456" s="140">
        <f t="shared" si="323"/>
        <v>0</v>
      </c>
      <c r="H456" s="140">
        <f t="shared" si="323"/>
        <v>0</v>
      </c>
      <c r="I456" s="140">
        <f t="shared" si="323"/>
        <v>0</v>
      </c>
      <c r="J456" s="140">
        <f t="shared" si="323"/>
        <v>0</v>
      </c>
      <c r="K456" s="266">
        <f t="shared" si="323"/>
        <v>0</v>
      </c>
    </row>
    <row r="457" spans="1:11" ht="18.75" x14ac:dyDescent="0.2">
      <c r="A457" s="12" t="s">
        <v>211</v>
      </c>
      <c r="B457" s="39">
        <f>B453+B455</f>
        <v>0</v>
      </c>
      <c r="C457" s="104">
        <f>C453+C455</f>
        <v>0</v>
      </c>
      <c r="D457" s="104">
        <f t="shared" ref="D457:K457" si="324">D453+D455</f>
        <v>0</v>
      </c>
      <c r="E457" s="104">
        <f t="shared" si="324"/>
        <v>0</v>
      </c>
      <c r="F457" s="104">
        <f t="shared" si="324"/>
        <v>0</v>
      </c>
      <c r="G457" s="104">
        <f t="shared" si="324"/>
        <v>0</v>
      </c>
      <c r="H457" s="104">
        <f t="shared" si="324"/>
        <v>0</v>
      </c>
      <c r="I457" s="104">
        <f t="shared" si="324"/>
        <v>0</v>
      </c>
      <c r="J457" s="104">
        <f t="shared" si="324"/>
        <v>0</v>
      </c>
      <c r="K457" s="185">
        <f t="shared" si="324"/>
        <v>0</v>
      </c>
    </row>
    <row r="458" spans="1:11" ht="18.75" x14ac:dyDescent="0.2">
      <c r="A458" s="8" t="s">
        <v>209</v>
      </c>
      <c r="B458" s="92">
        <f>B457/B450</f>
        <v>0</v>
      </c>
      <c r="C458" s="141">
        <f>C457/C450</f>
        <v>0</v>
      </c>
      <c r="D458" s="141">
        <f t="shared" ref="D458:K458" si="325">D457/D450</f>
        <v>0</v>
      </c>
      <c r="E458" s="141">
        <f t="shared" si="325"/>
        <v>0</v>
      </c>
      <c r="F458" s="141">
        <f t="shared" si="325"/>
        <v>0</v>
      </c>
      <c r="G458" s="141">
        <f t="shared" si="325"/>
        <v>0</v>
      </c>
      <c r="H458" s="141">
        <f t="shared" si="325"/>
        <v>0</v>
      </c>
      <c r="I458" s="141">
        <f t="shared" si="325"/>
        <v>0</v>
      </c>
      <c r="J458" s="141">
        <f t="shared" si="325"/>
        <v>0</v>
      </c>
      <c r="K458" s="267">
        <f t="shared" si="325"/>
        <v>0</v>
      </c>
    </row>
    <row r="459" spans="1:11" ht="8.1" customHeight="1" x14ac:dyDescent="0.2">
      <c r="A459" s="24"/>
      <c r="B459" s="34"/>
      <c r="C459" s="99"/>
      <c r="D459" s="99"/>
      <c r="E459" s="99"/>
      <c r="F459" s="99"/>
      <c r="G459" s="99"/>
      <c r="H459" s="99"/>
      <c r="I459" s="99"/>
      <c r="J459" s="99"/>
      <c r="K459" s="179"/>
    </row>
    <row r="460" spans="1:11" ht="18.75" x14ac:dyDescent="0.2">
      <c r="A460" s="12" t="s">
        <v>212</v>
      </c>
      <c r="B460" s="39">
        <f>B447+B457</f>
        <v>79585.212499999994</v>
      </c>
      <c r="C460" s="104">
        <f>C447+C457</f>
        <v>76513.962499999994</v>
      </c>
      <c r="D460" s="104">
        <f t="shared" ref="D460:K460" si="326">D447+D457</f>
        <v>77104.587499999994</v>
      </c>
      <c r="E460" s="104">
        <f t="shared" si="326"/>
        <v>77518.024999999994</v>
      </c>
      <c r="F460" s="104">
        <f t="shared" si="326"/>
        <v>78049.587499999994</v>
      </c>
      <c r="G460" s="104">
        <f t="shared" si="326"/>
        <v>78581.149999999994</v>
      </c>
      <c r="H460" s="104">
        <f t="shared" si="326"/>
        <v>79112.712499999994</v>
      </c>
      <c r="I460" s="104">
        <f t="shared" si="326"/>
        <v>80116.774999999994</v>
      </c>
      <c r="J460" s="104">
        <f t="shared" si="326"/>
        <v>80648.337499999994</v>
      </c>
      <c r="K460" s="185">
        <f t="shared" si="326"/>
        <v>81179.899999999994</v>
      </c>
    </row>
    <row r="461" spans="1:11" ht="18.75" x14ac:dyDescent="0.2">
      <c r="A461" s="8" t="s">
        <v>104</v>
      </c>
      <c r="B461" s="79">
        <f>B460/B446</f>
        <v>0.34292515431267567</v>
      </c>
      <c r="C461" s="136">
        <f>C460/C446</f>
        <v>0.34175182848528834</v>
      </c>
      <c r="D461" s="136">
        <f t="shared" ref="D461:K461" si="327">D460/D446</f>
        <v>0.34198408826301491</v>
      </c>
      <c r="E461" s="136">
        <f t="shared" si="327"/>
        <v>0.34214474874759998</v>
      </c>
      <c r="F461" s="136">
        <f t="shared" si="327"/>
        <v>0.34234902898248765</v>
      </c>
      <c r="G461" s="136">
        <f t="shared" si="327"/>
        <v>0.34255078465562333</v>
      </c>
      <c r="H461" s="136">
        <f t="shared" si="327"/>
        <v>0.34275006227864002</v>
      </c>
      <c r="I461" s="136">
        <f t="shared" si="327"/>
        <v>0.34311987408723954</v>
      </c>
      <c r="J461" s="136">
        <f t="shared" si="327"/>
        <v>0.34331224392060872</v>
      </c>
      <c r="K461" s="247">
        <f t="shared" si="327"/>
        <v>0.34350230609740612</v>
      </c>
    </row>
    <row r="462" spans="1:11" ht="8.1" customHeight="1" x14ac:dyDescent="0.2">
      <c r="A462" s="18"/>
      <c r="B462" s="34"/>
      <c r="C462" s="99"/>
      <c r="D462" s="99"/>
      <c r="E462" s="99"/>
      <c r="F462" s="99"/>
      <c r="G462" s="99"/>
      <c r="H462" s="99"/>
      <c r="I462" s="99"/>
      <c r="J462" s="99"/>
      <c r="K462" s="179"/>
    </row>
    <row r="463" spans="1:11" ht="18.75" x14ac:dyDescent="0.2">
      <c r="A463" s="12" t="s">
        <v>213</v>
      </c>
      <c r="B463" s="35"/>
      <c r="C463" s="100"/>
      <c r="D463" s="100"/>
      <c r="E463" s="100"/>
      <c r="F463" s="100"/>
      <c r="G463" s="100"/>
      <c r="H463" s="100"/>
      <c r="I463" s="100"/>
      <c r="J463" s="100"/>
      <c r="K463" s="180"/>
    </row>
    <row r="464" spans="1:11" ht="18.75" x14ac:dyDescent="0.2">
      <c r="A464" s="12" t="s">
        <v>214</v>
      </c>
      <c r="B464" s="35">
        <f>(B450/30)*B465</f>
        <v>279569.19374999998</v>
      </c>
      <c r="C464" s="100">
        <f>(C450/30)*C465</f>
        <v>270184.81874999998</v>
      </c>
      <c r="D464" s="100">
        <f t="shared" ref="D464:K464" si="328">(D450/30)*D465</f>
        <v>271989.50624999998</v>
      </c>
      <c r="E464" s="100">
        <f t="shared" si="328"/>
        <v>273252.78749999998</v>
      </c>
      <c r="F464" s="100">
        <f t="shared" si="328"/>
        <v>274877.00624999998</v>
      </c>
      <c r="G464" s="100">
        <f t="shared" si="328"/>
        <v>276501.22499999998</v>
      </c>
      <c r="H464" s="100">
        <f t="shared" si="328"/>
        <v>278125.44374999998</v>
      </c>
      <c r="I464" s="100">
        <f t="shared" si="328"/>
        <v>281193.41249999998</v>
      </c>
      <c r="J464" s="100">
        <f t="shared" si="328"/>
        <v>282817.63124999998</v>
      </c>
      <c r="K464" s="180">
        <f t="shared" si="328"/>
        <v>284441.84999999998</v>
      </c>
    </row>
    <row r="465" spans="1:11" ht="18.75" x14ac:dyDescent="0.2">
      <c r="A465" s="8" t="s">
        <v>215</v>
      </c>
      <c r="B465" s="36">
        <v>55</v>
      </c>
      <c r="C465" s="101">
        <v>55</v>
      </c>
      <c r="D465" s="101">
        <v>55</v>
      </c>
      <c r="E465" s="101">
        <v>55</v>
      </c>
      <c r="F465" s="101">
        <v>55</v>
      </c>
      <c r="G465" s="101">
        <v>55</v>
      </c>
      <c r="H465" s="101">
        <v>55</v>
      </c>
      <c r="I465" s="101">
        <v>55</v>
      </c>
      <c r="J465" s="101">
        <v>55</v>
      </c>
      <c r="K465" s="268">
        <v>55</v>
      </c>
    </row>
    <row r="466" spans="1:11" ht="8.1" customHeight="1" thickBot="1" x14ac:dyDescent="0.25">
      <c r="A466" s="22"/>
      <c r="B466" s="45"/>
      <c r="C466" s="109"/>
      <c r="D466" s="109"/>
      <c r="E466" s="109"/>
      <c r="F466" s="109"/>
      <c r="G466" s="109"/>
      <c r="H466" s="109"/>
      <c r="I466" s="109"/>
      <c r="J466" s="109"/>
      <c r="K466" s="190"/>
    </row>
    <row r="467" spans="1:11" ht="24.95" customHeight="1" thickTop="1" x14ac:dyDescent="0.2">
      <c r="A467" s="7" t="s">
        <v>216</v>
      </c>
      <c r="B467" s="34"/>
      <c r="C467" s="99"/>
      <c r="D467" s="99"/>
      <c r="E467" s="99"/>
      <c r="F467" s="99"/>
      <c r="G467" s="99"/>
      <c r="H467" s="99"/>
      <c r="I467" s="99"/>
      <c r="J467" s="99"/>
      <c r="K467" s="179"/>
    </row>
    <row r="468" spans="1:11" ht="18.75" x14ac:dyDescent="0.2">
      <c r="A468" s="270" t="s">
        <v>332</v>
      </c>
      <c r="B468" s="35">
        <f>(6500+(0.01*B$518))*0.35</f>
        <v>3245.4808475250002</v>
      </c>
      <c r="C468" s="100">
        <f>(6500+(0.01*C$518))*0.35</f>
        <v>3179.2032725250001</v>
      </c>
      <c r="D468" s="100">
        <f t="shared" ref="D468:K468" si="329">(6500+(0.01*D$518))*0.35</f>
        <v>3191.9489600249995</v>
      </c>
      <c r="E468" s="100">
        <f t="shared" si="329"/>
        <v>3200.870941275</v>
      </c>
      <c r="F468" s="100">
        <f t="shared" si="329"/>
        <v>3212.3420600249992</v>
      </c>
      <c r="G468" s="100">
        <f t="shared" si="329"/>
        <v>3223.8131787749999</v>
      </c>
      <c r="H468" s="100">
        <f t="shared" si="329"/>
        <v>3235.2842975250001</v>
      </c>
      <c r="I468" s="100">
        <f t="shared" si="329"/>
        <v>3256.9519662749994</v>
      </c>
      <c r="J468" s="100">
        <f t="shared" si="329"/>
        <v>3268.4230850250001</v>
      </c>
      <c r="K468" s="180">
        <f t="shared" si="329"/>
        <v>3279.8942037749998</v>
      </c>
    </row>
    <row r="469" spans="1:11" ht="18.75" x14ac:dyDescent="0.2">
      <c r="A469" s="270" t="s">
        <v>289</v>
      </c>
      <c r="B469" s="272">
        <v>4170</v>
      </c>
      <c r="C469" s="271">
        <f>$B469</f>
        <v>4170</v>
      </c>
      <c r="D469" s="271">
        <f t="shared" ref="D469:K469" si="330">$B469</f>
        <v>4170</v>
      </c>
      <c r="E469" s="271">
        <f t="shared" si="330"/>
        <v>4170</v>
      </c>
      <c r="F469" s="271">
        <f t="shared" si="330"/>
        <v>4170</v>
      </c>
      <c r="G469" s="271">
        <f t="shared" si="330"/>
        <v>4170</v>
      </c>
      <c r="H469" s="271">
        <f t="shared" si="330"/>
        <v>4170</v>
      </c>
      <c r="I469" s="271">
        <f t="shared" si="330"/>
        <v>4170</v>
      </c>
      <c r="J469" s="271">
        <f t="shared" si="330"/>
        <v>4170</v>
      </c>
      <c r="K469" s="283">
        <f t="shared" si="330"/>
        <v>4170</v>
      </c>
    </row>
    <row r="470" spans="1:11" ht="18.75" x14ac:dyDescent="0.2">
      <c r="A470" s="12" t="s">
        <v>137</v>
      </c>
      <c r="B470" s="35">
        <f>SUM(B468:B469)</f>
        <v>7415.4808475250002</v>
      </c>
      <c r="C470" s="100">
        <f>SUM(C468:C469)</f>
        <v>7349.2032725250001</v>
      </c>
      <c r="D470" s="100">
        <f t="shared" ref="D470:K470" si="331">SUM(D468:D469)</f>
        <v>7361.9489600249999</v>
      </c>
      <c r="E470" s="100">
        <f t="shared" si="331"/>
        <v>7370.8709412749995</v>
      </c>
      <c r="F470" s="100">
        <f t="shared" si="331"/>
        <v>7382.3420600249992</v>
      </c>
      <c r="G470" s="100">
        <f t="shared" si="331"/>
        <v>7393.8131787749999</v>
      </c>
      <c r="H470" s="100">
        <f t="shared" si="331"/>
        <v>7405.2842975250005</v>
      </c>
      <c r="I470" s="100">
        <f t="shared" si="331"/>
        <v>7426.951966274999</v>
      </c>
      <c r="J470" s="100">
        <f t="shared" si="331"/>
        <v>7438.4230850250005</v>
      </c>
      <c r="K470" s="180">
        <f t="shared" si="331"/>
        <v>7449.8942037750003</v>
      </c>
    </row>
    <row r="471" spans="1:11" ht="19.5" thickBot="1" x14ac:dyDescent="0.25">
      <c r="A471" s="273" t="s">
        <v>6</v>
      </c>
      <c r="B471" s="274">
        <f>B470/B$460</f>
        <v>9.3176616793289341E-2</v>
      </c>
      <c r="C471" s="275">
        <f t="shared" ref="C471:K471" si="332">C470/C460</f>
        <v>9.6050485851193509E-2</v>
      </c>
      <c r="D471" s="275">
        <f t="shared" si="332"/>
        <v>9.5480038201682882E-2</v>
      </c>
      <c r="E471" s="275">
        <f t="shared" si="332"/>
        <v>9.5085897006212422E-2</v>
      </c>
      <c r="F471" s="275">
        <f t="shared" si="332"/>
        <v>9.4585279647057707E-2</v>
      </c>
      <c r="G471" s="275">
        <f t="shared" si="332"/>
        <v>9.409143514411536E-2</v>
      </c>
      <c r="H471" s="275">
        <f t="shared" si="332"/>
        <v>9.3604226975847915E-2</v>
      </c>
      <c r="I471" s="275">
        <f t="shared" si="332"/>
        <v>9.2701584234699902E-2</v>
      </c>
      <c r="J471" s="275">
        <f t="shared" si="332"/>
        <v>9.2232813664943819E-2</v>
      </c>
      <c r="K471" s="284">
        <f t="shared" si="332"/>
        <v>9.1770182074318904E-2</v>
      </c>
    </row>
    <row r="472" spans="1:11" ht="18.75" x14ac:dyDescent="0.2">
      <c r="A472" s="21" t="s">
        <v>295</v>
      </c>
      <c r="B472" s="65">
        <v>0</v>
      </c>
      <c r="C472" s="276">
        <f>$B472</f>
        <v>0</v>
      </c>
      <c r="D472" s="276">
        <f t="shared" ref="D472:K474" si="333">$B472</f>
        <v>0</v>
      </c>
      <c r="E472" s="276">
        <f t="shared" si="333"/>
        <v>0</v>
      </c>
      <c r="F472" s="276">
        <f t="shared" si="333"/>
        <v>0</v>
      </c>
      <c r="G472" s="276">
        <f t="shared" si="333"/>
        <v>0</v>
      </c>
      <c r="H472" s="276">
        <f t="shared" si="333"/>
        <v>0</v>
      </c>
      <c r="I472" s="276">
        <f t="shared" si="333"/>
        <v>0</v>
      </c>
      <c r="J472" s="276">
        <f t="shared" si="333"/>
        <v>0</v>
      </c>
      <c r="K472" s="285">
        <f t="shared" si="333"/>
        <v>0</v>
      </c>
    </row>
    <row r="473" spans="1:11" ht="18.75" x14ac:dyDescent="0.2">
      <c r="A473" s="12" t="s">
        <v>296</v>
      </c>
      <c r="B473" s="65">
        <v>0</v>
      </c>
      <c r="C473" s="276">
        <f>$B473</f>
        <v>0</v>
      </c>
      <c r="D473" s="276">
        <f t="shared" si="333"/>
        <v>0</v>
      </c>
      <c r="E473" s="276">
        <f t="shared" si="333"/>
        <v>0</v>
      </c>
      <c r="F473" s="276">
        <f t="shared" si="333"/>
        <v>0</v>
      </c>
      <c r="G473" s="276">
        <f t="shared" si="333"/>
        <v>0</v>
      </c>
      <c r="H473" s="276">
        <f t="shared" si="333"/>
        <v>0</v>
      </c>
      <c r="I473" s="276">
        <f t="shared" si="333"/>
        <v>0</v>
      </c>
      <c r="J473" s="276">
        <f t="shared" si="333"/>
        <v>0</v>
      </c>
      <c r="K473" s="285">
        <f t="shared" si="333"/>
        <v>0</v>
      </c>
    </row>
    <row r="474" spans="1:11" ht="18.75" x14ac:dyDescent="0.2">
      <c r="A474" s="12" t="s">
        <v>297</v>
      </c>
      <c r="B474" s="272">
        <v>1905</v>
      </c>
      <c r="C474" s="277">
        <f>$B474</f>
        <v>1905</v>
      </c>
      <c r="D474" s="277">
        <f t="shared" si="333"/>
        <v>1905</v>
      </c>
      <c r="E474" s="277">
        <f t="shared" si="333"/>
        <v>1905</v>
      </c>
      <c r="F474" s="277">
        <f t="shared" si="333"/>
        <v>1905</v>
      </c>
      <c r="G474" s="277">
        <f t="shared" si="333"/>
        <v>1905</v>
      </c>
      <c r="H474" s="277">
        <f t="shared" si="333"/>
        <v>1905</v>
      </c>
      <c r="I474" s="277">
        <f t="shared" si="333"/>
        <v>1905</v>
      </c>
      <c r="J474" s="277">
        <f t="shared" si="333"/>
        <v>1905</v>
      </c>
      <c r="K474" s="286">
        <f t="shared" si="333"/>
        <v>1905</v>
      </c>
    </row>
    <row r="475" spans="1:11" ht="18.75" x14ac:dyDescent="0.2">
      <c r="A475" s="21" t="s">
        <v>298</v>
      </c>
      <c r="B475" s="66">
        <f>SUM(B472:B474)</f>
        <v>1905</v>
      </c>
      <c r="C475" s="127">
        <f>SUM(C472:C474)</f>
        <v>1905</v>
      </c>
      <c r="D475" s="127">
        <f t="shared" ref="D475:K475" si="334">SUM(D472:D474)</f>
        <v>1905</v>
      </c>
      <c r="E475" s="127">
        <f t="shared" si="334"/>
        <v>1905</v>
      </c>
      <c r="F475" s="127">
        <f t="shared" si="334"/>
        <v>1905</v>
      </c>
      <c r="G475" s="127">
        <f t="shared" si="334"/>
        <v>1905</v>
      </c>
      <c r="H475" s="127">
        <f t="shared" si="334"/>
        <v>1905</v>
      </c>
      <c r="I475" s="127">
        <f t="shared" si="334"/>
        <v>1905</v>
      </c>
      <c r="J475" s="127">
        <f t="shared" si="334"/>
        <v>1905</v>
      </c>
      <c r="K475" s="180">
        <f t="shared" si="334"/>
        <v>1905</v>
      </c>
    </row>
    <row r="476" spans="1:11" ht="19.5" thickBot="1" x14ac:dyDescent="0.25">
      <c r="A476" s="273" t="s">
        <v>6</v>
      </c>
      <c r="B476" s="274">
        <f>B475/B$460</f>
        <v>2.3936607570156331E-2</v>
      </c>
      <c r="C476" s="275">
        <f>C475/C$460</f>
        <v>2.4897416598963884E-2</v>
      </c>
      <c r="D476" s="275">
        <f t="shared" ref="D476:K476" si="335">D475/D$460</f>
        <v>2.4706701141485262E-2</v>
      </c>
      <c r="E476" s="275">
        <f t="shared" si="335"/>
        <v>2.4574929508330484E-2</v>
      </c>
      <c r="F476" s="275">
        <f t="shared" si="335"/>
        <v>2.4407560129641941E-2</v>
      </c>
      <c r="G476" s="275">
        <f t="shared" si="335"/>
        <v>2.4242455092601728E-2</v>
      </c>
      <c r="H476" s="275">
        <f t="shared" si="335"/>
        <v>2.4079568754515907E-2</v>
      </c>
      <c r="I476" s="275">
        <f t="shared" si="335"/>
        <v>2.3777791854452456E-2</v>
      </c>
      <c r="J476" s="275">
        <f t="shared" si="335"/>
        <v>2.3621069684170489E-2</v>
      </c>
      <c r="K476" s="284">
        <f t="shared" si="335"/>
        <v>2.3466399933973807E-2</v>
      </c>
    </row>
    <row r="477" spans="1:11" ht="18.75" x14ac:dyDescent="0.2">
      <c r="A477" s="291" t="s">
        <v>290</v>
      </c>
      <c r="B477" s="35">
        <f t="shared" ref="B477:K479" si="336">(B$481-B$480)*0.33333</f>
        <v>3611.8665268068748</v>
      </c>
      <c r="C477" s="100">
        <f t="shared" si="336"/>
        <v>3453.1868636193749</v>
      </c>
      <c r="D477" s="100">
        <f t="shared" si="336"/>
        <v>3483.7021834631246</v>
      </c>
      <c r="E477" s="100">
        <f t="shared" si="336"/>
        <v>3505.0629073537498</v>
      </c>
      <c r="F477" s="100">
        <f t="shared" si="336"/>
        <v>3532.5266952131246</v>
      </c>
      <c r="G477" s="100">
        <f t="shared" si="336"/>
        <v>3559.9904830724995</v>
      </c>
      <c r="H477" s="100">
        <f t="shared" si="336"/>
        <v>3587.4542709318748</v>
      </c>
      <c r="I477" s="100">
        <f t="shared" si="336"/>
        <v>3639.3303146662497</v>
      </c>
      <c r="J477" s="100">
        <f t="shared" si="336"/>
        <v>3666.7941025256246</v>
      </c>
      <c r="K477" s="288">
        <f t="shared" si="336"/>
        <v>3694.2578903849994</v>
      </c>
    </row>
    <row r="478" spans="1:11" ht="18.75" x14ac:dyDescent="0.2">
      <c r="A478" s="270" t="s">
        <v>291</v>
      </c>
      <c r="B478" s="35">
        <f t="shared" si="336"/>
        <v>3611.8665268068748</v>
      </c>
      <c r="C478" s="100">
        <f t="shared" si="336"/>
        <v>3453.1868636193749</v>
      </c>
      <c r="D478" s="100">
        <f t="shared" si="336"/>
        <v>3483.7021834631246</v>
      </c>
      <c r="E478" s="100">
        <f t="shared" si="336"/>
        <v>3505.0629073537498</v>
      </c>
      <c r="F478" s="100">
        <f t="shared" si="336"/>
        <v>3532.5266952131246</v>
      </c>
      <c r="G478" s="100">
        <f t="shared" si="336"/>
        <v>3559.9904830724995</v>
      </c>
      <c r="H478" s="100">
        <f t="shared" si="336"/>
        <v>3587.4542709318748</v>
      </c>
      <c r="I478" s="100">
        <f t="shared" si="336"/>
        <v>3639.3303146662497</v>
      </c>
      <c r="J478" s="100">
        <f t="shared" si="336"/>
        <v>3666.7941025256246</v>
      </c>
      <c r="K478" s="180">
        <f t="shared" si="336"/>
        <v>3694.2578903849994</v>
      </c>
    </row>
    <row r="479" spans="1:11" ht="18.75" x14ac:dyDescent="0.2">
      <c r="A479" s="270" t="s">
        <v>292</v>
      </c>
      <c r="B479" s="35">
        <f>(B$481-B$480)*0.33333</f>
        <v>3611.8665268068748</v>
      </c>
      <c r="C479" s="100">
        <f>(C$481-C$480)*0.33333</f>
        <v>3453.1868636193749</v>
      </c>
      <c r="D479" s="100">
        <f t="shared" si="336"/>
        <v>3483.7021834631246</v>
      </c>
      <c r="E479" s="100">
        <f t="shared" si="336"/>
        <v>3505.0629073537498</v>
      </c>
      <c r="F479" s="100">
        <f t="shared" si="336"/>
        <v>3532.5266952131246</v>
      </c>
      <c r="G479" s="100">
        <f t="shared" si="336"/>
        <v>3559.9904830724995</v>
      </c>
      <c r="H479" s="100">
        <f t="shared" si="336"/>
        <v>3587.4542709318748</v>
      </c>
      <c r="I479" s="100">
        <f t="shared" si="336"/>
        <v>3639.3303146662497</v>
      </c>
      <c r="J479" s="100">
        <f t="shared" si="336"/>
        <v>3666.7941025256246</v>
      </c>
      <c r="K479" s="180">
        <f t="shared" si="336"/>
        <v>3694.2578903849994</v>
      </c>
    </row>
    <row r="480" spans="1:11" ht="18.75" x14ac:dyDescent="0.2">
      <c r="A480" s="270" t="s">
        <v>293</v>
      </c>
      <c r="B480" s="272">
        <v>1500</v>
      </c>
      <c r="C480" s="271">
        <f>$B480</f>
        <v>1500</v>
      </c>
      <c r="D480" s="271">
        <f t="shared" ref="D480:K480" si="337">$B480</f>
        <v>1500</v>
      </c>
      <c r="E480" s="271">
        <f t="shared" si="337"/>
        <v>1500</v>
      </c>
      <c r="F480" s="271">
        <f t="shared" si="337"/>
        <v>1500</v>
      </c>
      <c r="G480" s="271">
        <f t="shared" si="337"/>
        <v>1500</v>
      </c>
      <c r="H480" s="271">
        <f t="shared" si="337"/>
        <v>1500</v>
      </c>
      <c r="I480" s="271">
        <f t="shared" si="337"/>
        <v>1500</v>
      </c>
      <c r="J480" s="271">
        <f t="shared" si="337"/>
        <v>1500</v>
      </c>
      <c r="K480" s="283">
        <f t="shared" si="337"/>
        <v>1500</v>
      </c>
    </row>
    <row r="481" spans="1:11" ht="18.75" x14ac:dyDescent="0.2">
      <c r="A481" s="21" t="s">
        <v>294</v>
      </c>
      <c r="B481" s="66">
        <f>B482*B460</f>
        <v>12335.707937499999</v>
      </c>
      <c r="C481" s="127">
        <f>C482*C460</f>
        <v>11859.664187499999</v>
      </c>
      <c r="D481" s="127">
        <f t="shared" ref="D481:K481" si="338">D482*D460</f>
        <v>11951.211062499999</v>
      </c>
      <c r="E481" s="127">
        <f t="shared" si="338"/>
        <v>12015.293874999999</v>
      </c>
      <c r="F481" s="127">
        <f t="shared" si="338"/>
        <v>12097.686062499999</v>
      </c>
      <c r="G481" s="127">
        <f t="shared" si="338"/>
        <v>12180.078249999999</v>
      </c>
      <c r="H481" s="127">
        <f t="shared" si="338"/>
        <v>12262.470437499998</v>
      </c>
      <c r="I481" s="127">
        <f t="shared" si="338"/>
        <v>12418.100124999999</v>
      </c>
      <c r="J481" s="127">
        <f t="shared" si="338"/>
        <v>12500.492312499999</v>
      </c>
      <c r="K481" s="210">
        <f t="shared" si="338"/>
        <v>12582.884499999998</v>
      </c>
    </row>
    <row r="482" spans="1:11" ht="19.5" thickBot="1" x14ac:dyDescent="0.25">
      <c r="A482" s="17" t="s">
        <v>6</v>
      </c>
      <c r="B482" s="353">
        <v>0.155</v>
      </c>
      <c r="C482" s="275">
        <f>B482</f>
        <v>0.155</v>
      </c>
      <c r="D482" s="275">
        <f t="shared" ref="D482:K482" si="339">C482</f>
        <v>0.155</v>
      </c>
      <c r="E482" s="275">
        <f t="shared" si="339"/>
        <v>0.155</v>
      </c>
      <c r="F482" s="275">
        <f t="shared" si="339"/>
        <v>0.155</v>
      </c>
      <c r="G482" s="275">
        <f t="shared" si="339"/>
        <v>0.155</v>
      </c>
      <c r="H482" s="275">
        <f t="shared" si="339"/>
        <v>0.155</v>
      </c>
      <c r="I482" s="275">
        <f t="shared" si="339"/>
        <v>0.155</v>
      </c>
      <c r="J482" s="275">
        <f t="shared" si="339"/>
        <v>0.155</v>
      </c>
      <c r="K482" s="284">
        <f t="shared" si="339"/>
        <v>0.155</v>
      </c>
    </row>
    <row r="483" spans="1:11" ht="19.5" thickTop="1" x14ac:dyDescent="0.2">
      <c r="A483" s="21" t="s">
        <v>139</v>
      </c>
      <c r="B483" s="66">
        <f>B470+B475+B481</f>
        <v>21656.188785024999</v>
      </c>
      <c r="C483" s="127">
        <f>C470+C475+C481</f>
        <v>21113.867460024998</v>
      </c>
      <c r="D483" s="127">
        <f t="shared" ref="D483:K483" si="340">D470+D475+D481</f>
        <v>21218.160022525</v>
      </c>
      <c r="E483" s="127">
        <f t="shared" si="340"/>
        <v>21291.164816274999</v>
      </c>
      <c r="F483" s="127">
        <f t="shared" si="340"/>
        <v>21385.028122525</v>
      </c>
      <c r="G483" s="127">
        <f t="shared" si="340"/>
        <v>21478.891428774998</v>
      </c>
      <c r="H483" s="127">
        <f t="shared" si="340"/>
        <v>21572.754735024999</v>
      </c>
      <c r="I483" s="127">
        <f t="shared" si="340"/>
        <v>21750.052091275</v>
      </c>
      <c r="J483" s="127">
        <f t="shared" si="340"/>
        <v>21843.915397525001</v>
      </c>
      <c r="K483" s="210">
        <f t="shared" si="340"/>
        <v>21937.778703774999</v>
      </c>
    </row>
    <row r="484" spans="1:11" ht="19.5" thickBot="1" x14ac:dyDescent="0.25">
      <c r="A484" s="17" t="s">
        <v>6</v>
      </c>
      <c r="B484" s="225">
        <f t="shared" ref="B484:K484" si="341">B483/B460</f>
        <v>0.27211322436344565</v>
      </c>
      <c r="C484" s="154">
        <f t="shared" si="341"/>
        <v>0.27594790245015738</v>
      </c>
      <c r="D484" s="154">
        <f t="shared" si="341"/>
        <v>0.27518673934316817</v>
      </c>
      <c r="E484" s="154">
        <f t="shared" si="341"/>
        <v>0.27466082651454293</v>
      </c>
      <c r="F484" s="154">
        <f t="shared" si="341"/>
        <v>0.27399283977669969</v>
      </c>
      <c r="G484" s="154">
        <f t="shared" si="341"/>
        <v>0.27333389023671706</v>
      </c>
      <c r="H484" s="154">
        <f t="shared" si="341"/>
        <v>0.27268379573036383</v>
      </c>
      <c r="I484" s="154">
        <f t="shared" si="341"/>
        <v>0.2714793760891524</v>
      </c>
      <c r="J484" s="154">
        <f t="shared" si="341"/>
        <v>0.27085388334911431</v>
      </c>
      <c r="K484" s="205">
        <f t="shared" si="341"/>
        <v>0.2702365820082927</v>
      </c>
    </row>
    <row r="485" spans="1:11" ht="19.5" thickTop="1" x14ac:dyDescent="0.2">
      <c r="A485" s="12" t="s">
        <v>140</v>
      </c>
      <c r="B485" s="37">
        <v>1200</v>
      </c>
      <c r="C485" s="100">
        <f>$B485</f>
        <v>1200</v>
      </c>
      <c r="D485" s="100">
        <f t="shared" ref="D485:K485" si="342">$B485</f>
        <v>1200</v>
      </c>
      <c r="E485" s="100">
        <f t="shared" si="342"/>
        <v>1200</v>
      </c>
      <c r="F485" s="100">
        <f t="shared" si="342"/>
        <v>1200</v>
      </c>
      <c r="G485" s="100">
        <f t="shared" si="342"/>
        <v>1200</v>
      </c>
      <c r="H485" s="100">
        <f t="shared" si="342"/>
        <v>1200</v>
      </c>
      <c r="I485" s="100">
        <f t="shared" si="342"/>
        <v>1200</v>
      </c>
      <c r="J485" s="100">
        <f t="shared" si="342"/>
        <v>1200</v>
      </c>
      <c r="K485" s="180">
        <f t="shared" si="342"/>
        <v>1200</v>
      </c>
    </row>
    <row r="486" spans="1:11" ht="19.5" thickBot="1" x14ac:dyDescent="0.25">
      <c r="A486" s="273" t="s">
        <v>6</v>
      </c>
      <c r="B486" s="281">
        <f>B485/B$460</f>
        <v>1.5078177996948869E-2</v>
      </c>
      <c r="C486" s="282">
        <f>C485/C$460</f>
        <v>1.5683412030843391E-2</v>
      </c>
      <c r="D486" s="282">
        <f t="shared" ref="D486:K486" si="343">D485/D$460</f>
        <v>1.5563276309597014E-2</v>
      </c>
      <c r="E486" s="282">
        <f t="shared" si="343"/>
        <v>1.5480270556428651E-2</v>
      </c>
      <c r="F486" s="282">
        <f t="shared" si="343"/>
        <v>1.5374841026546106E-2</v>
      </c>
      <c r="G486" s="282">
        <f t="shared" si="343"/>
        <v>1.5270837853607387E-2</v>
      </c>
      <c r="H486" s="282">
        <f t="shared" si="343"/>
        <v>1.5168232286309234E-2</v>
      </c>
      <c r="I486" s="282">
        <f t="shared" si="343"/>
        <v>1.4978136601229894E-2</v>
      </c>
      <c r="J486" s="282">
        <f t="shared" si="343"/>
        <v>1.4879413974280624E-2</v>
      </c>
      <c r="K486" s="289">
        <f t="shared" si="343"/>
        <v>1.47819842103772E-2</v>
      </c>
    </row>
    <row r="487" spans="1:11" ht="18.75" x14ac:dyDescent="0.2">
      <c r="A487" s="16" t="s">
        <v>141</v>
      </c>
      <c r="B487" s="37">
        <v>2500</v>
      </c>
      <c r="C487" s="100">
        <f>$B487</f>
        <v>2500</v>
      </c>
      <c r="D487" s="100">
        <f t="shared" ref="D487:K487" si="344">$B487</f>
        <v>2500</v>
      </c>
      <c r="E487" s="100">
        <f t="shared" si="344"/>
        <v>2500</v>
      </c>
      <c r="F487" s="100">
        <f t="shared" si="344"/>
        <v>2500</v>
      </c>
      <c r="G487" s="100">
        <f t="shared" si="344"/>
        <v>2500</v>
      </c>
      <c r="H487" s="100">
        <f t="shared" si="344"/>
        <v>2500</v>
      </c>
      <c r="I487" s="100">
        <f t="shared" si="344"/>
        <v>2500</v>
      </c>
      <c r="J487" s="100">
        <f t="shared" si="344"/>
        <v>2500</v>
      </c>
      <c r="K487" s="180">
        <f t="shared" si="344"/>
        <v>2500</v>
      </c>
    </row>
    <row r="488" spans="1:11" ht="19.5" thickBot="1" x14ac:dyDescent="0.25">
      <c r="A488" s="278" t="s">
        <v>6</v>
      </c>
      <c r="B488" s="281">
        <f>B487/B$460</f>
        <v>3.1412870826976809E-2</v>
      </c>
      <c r="C488" s="282">
        <f>C487/C$460</f>
        <v>3.2673775064257067E-2</v>
      </c>
      <c r="D488" s="282">
        <f t="shared" ref="D488:K488" si="345">D487/D$460</f>
        <v>3.2423492311660446E-2</v>
      </c>
      <c r="E488" s="282">
        <f t="shared" si="345"/>
        <v>3.2250563659226357E-2</v>
      </c>
      <c r="F488" s="282">
        <f t="shared" si="345"/>
        <v>3.2030918805304384E-2</v>
      </c>
      <c r="G488" s="282">
        <f t="shared" si="345"/>
        <v>3.1814245528348724E-2</v>
      </c>
      <c r="H488" s="282">
        <f t="shared" si="345"/>
        <v>3.1600483929810901E-2</v>
      </c>
      <c r="I488" s="282">
        <f t="shared" si="345"/>
        <v>3.1204451252562278E-2</v>
      </c>
      <c r="J488" s="282">
        <f t="shared" si="345"/>
        <v>3.0998779113084633E-2</v>
      </c>
      <c r="K488" s="289">
        <f t="shared" si="345"/>
        <v>3.0795800438285833E-2</v>
      </c>
    </row>
    <row r="489" spans="1:11" ht="18.75" x14ac:dyDescent="0.2">
      <c r="A489" s="12" t="s">
        <v>144</v>
      </c>
      <c r="B489" s="37">
        <v>300</v>
      </c>
      <c r="C489" s="100">
        <f>$B489</f>
        <v>300</v>
      </c>
      <c r="D489" s="100">
        <f t="shared" ref="D489:K489" si="346">$B489</f>
        <v>300</v>
      </c>
      <c r="E489" s="100">
        <f t="shared" si="346"/>
        <v>300</v>
      </c>
      <c r="F489" s="100">
        <f t="shared" si="346"/>
        <v>300</v>
      </c>
      <c r="G489" s="100">
        <f t="shared" si="346"/>
        <v>300</v>
      </c>
      <c r="H489" s="100">
        <f t="shared" si="346"/>
        <v>300</v>
      </c>
      <c r="I489" s="100">
        <f t="shared" si="346"/>
        <v>300</v>
      </c>
      <c r="J489" s="100">
        <f t="shared" si="346"/>
        <v>300</v>
      </c>
      <c r="K489" s="180">
        <f t="shared" si="346"/>
        <v>300</v>
      </c>
    </row>
    <row r="490" spans="1:11" ht="19.5" thickBot="1" x14ac:dyDescent="0.25">
      <c r="A490" s="278" t="s">
        <v>6</v>
      </c>
      <c r="B490" s="281">
        <f>B489/B$460</f>
        <v>3.7695444992372172E-3</v>
      </c>
      <c r="C490" s="282">
        <f>C489/C$460</f>
        <v>3.9208530077108478E-3</v>
      </c>
      <c r="D490" s="282">
        <f t="shared" ref="D490:K490" si="347">D489/D$460</f>
        <v>3.8908190773992535E-3</v>
      </c>
      <c r="E490" s="282">
        <f t="shared" si="347"/>
        <v>3.8700676391071626E-3</v>
      </c>
      <c r="F490" s="282">
        <f t="shared" si="347"/>
        <v>3.8437102566365264E-3</v>
      </c>
      <c r="G490" s="282">
        <f t="shared" si="347"/>
        <v>3.8177094634018467E-3</v>
      </c>
      <c r="H490" s="282">
        <f t="shared" si="347"/>
        <v>3.7920580715773084E-3</v>
      </c>
      <c r="I490" s="282">
        <f t="shared" si="347"/>
        <v>3.7445341503074734E-3</v>
      </c>
      <c r="J490" s="282">
        <f t="shared" si="347"/>
        <v>3.7198534935701561E-3</v>
      </c>
      <c r="K490" s="289">
        <f t="shared" si="347"/>
        <v>3.6954960525942999E-3</v>
      </c>
    </row>
    <row r="491" spans="1:11" ht="18.75" x14ac:dyDescent="0.2">
      <c r="A491" s="12" t="s">
        <v>145</v>
      </c>
      <c r="B491" s="37">
        <v>1200</v>
      </c>
      <c r="C491" s="100">
        <f>$B491</f>
        <v>1200</v>
      </c>
      <c r="D491" s="100">
        <f t="shared" ref="D491:K491" si="348">$B491</f>
        <v>1200</v>
      </c>
      <c r="E491" s="100">
        <f t="shared" si="348"/>
        <v>1200</v>
      </c>
      <c r="F491" s="100">
        <f t="shared" si="348"/>
        <v>1200</v>
      </c>
      <c r="G491" s="100">
        <f t="shared" si="348"/>
        <v>1200</v>
      </c>
      <c r="H491" s="100">
        <f t="shared" si="348"/>
        <v>1200</v>
      </c>
      <c r="I491" s="100">
        <f t="shared" si="348"/>
        <v>1200</v>
      </c>
      <c r="J491" s="100">
        <f t="shared" si="348"/>
        <v>1200</v>
      </c>
      <c r="K491" s="180">
        <f t="shared" si="348"/>
        <v>1200</v>
      </c>
    </row>
    <row r="492" spans="1:11" ht="19.5" thickBot="1" x14ac:dyDescent="0.25">
      <c r="A492" s="278" t="s">
        <v>6</v>
      </c>
      <c r="B492" s="281">
        <f>B491/B$460</f>
        <v>1.5078177996948869E-2</v>
      </c>
      <c r="C492" s="282">
        <f>C491/C$460</f>
        <v>1.5683412030843391E-2</v>
      </c>
      <c r="D492" s="282">
        <f t="shared" ref="D492:K492" si="349">D491/D$460</f>
        <v>1.5563276309597014E-2</v>
      </c>
      <c r="E492" s="282">
        <f t="shared" si="349"/>
        <v>1.5480270556428651E-2</v>
      </c>
      <c r="F492" s="282">
        <f t="shared" si="349"/>
        <v>1.5374841026546106E-2</v>
      </c>
      <c r="G492" s="282">
        <f t="shared" si="349"/>
        <v>1.5270837853607387E-2</v>
      </c>
      <c r="H492" s="282">
        <f t="shared" si="349"/>
        <v>1.5168232286309234E-2</v>
      </c>
      <c r="I492" s="282">
        <f t="shared" si="349"/>
        <v>1.4978136601229894E-2</v>
      </c>
      <c r="J492" s="282">
        <f t="shared" si="349"/>
        <v>1.4879413974280624E-2</v>
      </c>
      <c r="K492" s="289">
        <f t="shared" si="349"/>
        <v>1.47819842103772E-2</v>
      </c>
    </row>
    <row r="493" spans="1:11" ht="18.75" x14ac:dyDescent="0.2">
      <c r="A493" s="12" t="s">
        <v>146</v>
      </c>
      <c r="B493" s="37">
        <v>500</v>
      </c>
      <c r="C493" s="100">
        <f>$B493</f>
        <v>500</v>
      </c>
      <c r="D493" s="100">
        <f t="shared" ref="D493:K493" si="350">$B493</f>
        <v>500</v>
      </c>
      <c r="E493" s="100">
        <f t="shared" si="350"/>
        <v>500</v>
      </c>
      <c r="F493" s="100">
        <f t="shared" si="350"/>
        <v>500</v>
      </c>
      <c r="G493" s="100">
        <f t="shared" si="350"/>
        <v>500</v>
      </c>
      <c r="H493" s="100">
        <f t="shared" si="350"/>
        <v>500</v>
      </c>
      <c r="I493" s="100">
        <f t="shared" si="350"/>
        <v>500</v>
      </c>
      <c r="J493" s="100">
        <f t="shared" si="350"/>
        <v>500</v>
      </c>
      <c r="K493" s="180">
        <f t="shared" si="350"/>
        <v>500</v>
      </c>
    </row>
    <row r="494" spans="1:11" ht="19.5" thickBot="1" x14ac:dyDescent="0.25">
      <c r="A494" s="278" t="s">
        <v>6</v>
      </c>
      <c r="B494" s="281">
        <f>B493/B$460</f>
        <v>6.2825741653953623E-3</v>
      </c>
      <c r="C494" s="282">
        <f>C493/C$460</f>
        <v>6.5347550128514132E-3</v>
      </c>
      <c r="D494" s="282">
        <f t="shared" ref="D494:K494" si="351">D493/D$460</f>
        <v>6.484698462332089E-3</v>
      </c>
      <c r="E494" s="282">
        <f t="shared" si="351"/>
        <v>6.450112731845271E-3</v>
      </c>
      <c r="F494" s="282">
        <f t="shared" si="351"/>
        <v>6.4061837610608777E-3</v>
      </c>
      <c r="G494" s="282">
        <f t="shared" si="351"/>
        <v>6.3628491056697441E-3</v>
      </c>
      <c r="H494" s="282">
        <f t="shared" si="351"/>
        <v>6.3200967859621806E-3</v>
      </c>
      <c r="I494" s="282">
        <f t="shared" si="351"/>
        <v>6.2408902505124552E-3</v>
      </c>
      <c r="J494" s="282">
        <f t="shared" si="351"/>
        <v>6.1997558226169263E-3</v>
      </c>
      <c r="K494" s="289">
        <f t="shared" si="351"/>
        <v>6.1591600876571666E-3</v>
      </c>
    </row>
    <row r="495" spans="1:11" ht="18.75" x14ac:dyDescent="0.2">
      <c r="A495" s="12" t="s">
        <v>147</v>
      </c>
      <c r="B495" s="37">
        <v>2000</v>
      </c>
      <c r="C495" s="100">
        <f>$B495</f>
        <v>2000</v>
      </c>
      <c r="D495" s="100">
        <f t="shared" ref="D495:K495" si="352">$B495</f>
        <v>2000</v>
      </c>
      <c r="E495" s="100">
        <f t="shared" si="352"/>
        <v>2000</v>
      </c>
      <c r="F495" s="100">
        <f t="shared" si="352"/>
        <v>2000</v>
      </c>
      <c r="G495" s="100">
        <f t="shared" si="352"/>
        <v>2000</v>
      </c>
      <c r="H495" s="100">
        <f t="shared" si="352"/>
        <v>2000</v>
      </c>
      <c r="I495" s="100">
        <f t="shared" si="352"/>
        <v>2000</v>
      </c>
      <c r="J495" s="100">
        <f t="shared" si="352"/>
        <v>2000</v>
      </c>
      <c r="K495" s="180">
        <f t="shared" si="352"/>
        <v>2000</v>
      </c>
    </row>
    <row r="496" spans="1:11" ht="19.5" thickBot="1" x14ac:dyDescent="0.25">
      <c r="A496" s="278" t="s">
        <v>6</v>
      </c>
      <c r="B496" s="281">
        <f>B495/B$460</f>
        <v>2.5130296661581449E-2</v>
      </c>
      <c r="C496" s="282">
        <f>C495/C$460</f>
        <v>2.6139020051405653E-2</v>
      </c>
      <c r="D496" s="282">
        <f t="shared" ref="D496:K496" si="353">D495/D$460</f>
        <v>2.5938793849328356E-2</v>
      </c>
      <c r="E496" s="282">
        <f t="shared" si="353"/>
        <v>2.5800450927381084E-2</v>
      </c>
      <c r="F496" s="282">
        <f t="shared" si="353"/>
        <v>2.5624735044243511E-2</v>
      </c>
      <c r="G496" s="282">
        <f t="shared" si="353"/>
        <v>2.5451396422678976E-2</v>
      </c>
      <c r="H496" s="282">
        <f t="shared" si="353"/>
        <v>2.5280387143848723E-2</v>
      </c>
      <c r="I496" s="282">
        <f t="shared" si="353"/>
        <v>2.4963561002049821E-2</v>
      </c>
      <c r="J496" s="282">
        <f t="shared" si="353"/>
        <v>2.4799023290467705E-2</v>
      </c>
      <c r="K496" s="289">
        <f t="shared" si="353"/>
        <v>2.4636640350628666E-2</v>
      </c>
    </row>
    <row r="497" spans="1:11" ht="18.75" x14ac:dyDescent="0.2">
      <c r="A497" s="12" t="s">
        <v>148</v>
      </c>
      <c r="B497" s="37">
        <v>1200</v>
      </c>
      <c r="C497" s="100">
        <f>$B497</f>
        <v>1200</v>
      </c>
      <c r="D497" s="100">
        <f t="shared" ref="D497:K497" si="354">$B497</f>
        <v>1200</v>
      </c>
      <c r="E497" s="100">
        <f t="shared" si="354"/>
        <v>1200</v>
      </c>
      <c r="F497" s="100">
        <f t="shared" si="354"/>
        <v>1200</v>
      </c>
      <c r="G497" s="100">
        <f t="shared" si="354"/>
        <v>1200</v>
      </c>
      <c r="H497" s="100">
        <f t="shared" si="354"/>
        <v>1200</v>
      </c>
      <c r="I497" s="100">
        <f t="shared" si="354"/>
        <v>1200</v>
      </c>
      <c r="J497" s="100">
        <f t="shared" si="354"/>
        <v>1200</v>
      </c>
      <c r="K497" s="180">
        <f t="shared" si="354"/>
        <v>1200</v>
      </c>
    </row>
    <row r="498" spans="1:11" ht="19.5" thickBot="1" x14ac:dyDescent="0.25">
      <c r="A498" s="278" t="s">
        <v>6</v>
      </c>
      <c r="B498" s="281">
        <f>B497/B$460</f>
        <v>1.5078177996948869E-2</v>
      </c>
      <c r="C498" s="282">
        <f>C497/C$460</f>
        <v>1.5683412030843391E-2</v>
      </c>
      <c r="D498" s="282">
        <f t="shared" ref="D498:K498" si="355">D497/D$460</f>
        <v>1.5563276309597014E-2</v>
      </c>
      <c r="E498" s="282">
        <f t="shared" si="355"/>
        <v>1.5480270556428651E-2</v>
      </c>
      <c r="F498" s="282">
        <f t="shared" si="355"/>
        <v>1.5374841026546106E-2</v>
      </c>
      <c r="G498" s="282">
        <f t="shared" si="355"/>
        <v>1.5270837853607387E-2</v>
      </c>
      <c r="H498" s="282">
        <f t="shared" si="355"/>
        <v>1.5168232286309234E-2</v>
      </c>
      <c r="I498" s="282">
        <f t="shared" si="355"/>
        <v>1.4978136601229894E-2</v>
      </c>
      <c r="J498" s="282">
        <f t="shared" si="355"/>
        <v>1.4879413974280624E-2</v>
      </c>
      <c r="K498" s="289">
        <f t="shared" si="355"/>
        <v>1.47819842103772E-2</v>
      </c>
    </row>
    <row r="499" spans="1:11" ht="18.75" x14ac:dyDescent="0.2">
      <c r="A499" s="12" t="s">
        <v>217</v>
      </c>
      <c r="B499" s="37">
        <v>0</v>
      </c>
      <c r="C499" s="102">
        <v>0</v>
      </c>
      <c r="D499" s="102">
        <v>0</v>
      </c>
      <c r="E499" s="102">
        <v>0</v>
      </c>
      <c r="F499" s="102">
        <v>0</v>
      </c>
      <c r="G499" s="102">
        <v>0</v>
      </c>
      <c r="H499" s="102">
        <v>0</v>
      </c>
      <c r="I499" s="102">
        <v>0</v>
      </c>
      <c r="J499" s="102">
        <v>0</v>
      </c>
      <c r="K499" s="184">
        <v>0</v>
      </c>
    </row>
    <row r="500" spans="1:11" ht="19.5" thickBot="1" x14ac:dyDescent="0.25">
      <c r="A500" s="273" t="s">
        <v>6</v>
      </c>
      <c r="B500" s="281">
        <f>B499/B$460</f>
        <v>0</v>
      </c>
      <c r="C500" s="282">
        <f>C499/C$460</f>
        <v>0</v>
      </c>
      <c r="D500" s="282">
        <f t="shared" ref="D500:K500" si="356">D499/D$460</f>
        <v>0</v>
      </c>
      <c r="E500" s="282">
        <f t="shared" si="356"/>
        <v>0</v>
      </c>
      <c r="F500" s="282">
        <f t="shared" si="356"/>
        <v>0</v>
      </c>
      <c r="G500" s="282">
        <f t="shared" si="356"/>
        <v>0</v>
      </c>
      <c r="H500" s="282">
        <f t="shared" si="356"/>
        <v>0</v>
      </c>
      <c r="I500" s="282">
        <f t="shared" si="356"/>
        <v>0</v>
      </c>
      <c r="J500" s="282">
        <f t="shared" si="356"/>
        <v>0</v>
      </c>
      <c r="K500" s="289">
        <f t="shared" si="356"/>
        <v>0</v>
      </c>
    </row>
    <row r="501" spans="1:11" ht="18.75" x14ac:dyDescent="0.2">
      <c r="A501" s="21" t="s">
        <v>150</v>
      </c>
      <c r="B501" s="66">
        <f t="shared" ref="B501:K501" si="357">B483+B485+B487+B489+B491+B493+B495+B497+B499</f>
        <v>30556.188785024999</v>
      </c>
      <c r="C501" s="127">
        <f t="shared" si="357"/>
        <v>30013.867460024998</v>
      </c>
      <c r="D501" s="127">
        <f t="shared" si="357"/>
        <v>30118.160022525</v>
      </c>
      <c r="E501" s="127">
        <f t="shared" si="357"/>
        <v>30191.164816274999</v>
      </c>
      <c r="F501" s="127">
        <f t="shared" si="357"/>
        <v>30285.028122525</v>
      </c>
      <c r="G501" s="127">
        <f t="shared" si="357"/>
        <v>30378.891428774998</v>
      </c>
      <c r="H501" s="127">
        <f t="shared" si="357"/>
        <v>30472.754735024999</v>
      </c>
      <c r="I501" s="127">
        <f t="shared" si="357"/>
        <v>30650.052091275</v>
      </c>
      <c r="J501" s="127">
        <f t="shared" si="357"/>
        <v>30743.915397525001</v>
      </c>
      <c r="K501" s="210">
        <f t="shared" si="357"/>
        <v>30837.778703774999</v>
      </c>
    </row>
    <row r="502" spans="1:11" ht="19.5" thickBot="1" x14ac:dyDescent="0.25">
      <c r="A502" s="17" t="s">
        <v>6</v>
      </c>
      <c r="B502" s="90">
        <f>B501/B$460</f>
        <v>0.38394304450748312</v>
      </c>
      <c r="C502" s="139">
        <f>C501/C$460</f>
        <v>0.39226654167891251</v>
      </c>
      <c r="D502" s="139">
        <f t="shared" ref="D502:K502" si="358">D501/D$460</f>
        <v>0.39061437197267934</v>
      </c>
      <c r="E502" s="139">
        <f t="shared" si="358"/>
        <v>0.38947283314138875</v>
      </c>
      <c r="F502" s="139">
        <f t="shared" si="358"/>
        <v>0.3880229107235833</v>
      </c>
      <c r="G502" s="139">
        <f t="shared" si="358"/>
        <v>0.38659260431763853</v>
      </c>
      <c r="H502" s="139">
        <f t="shared" si="358"/>
        <v>0.38518151852049065</v>
      </c>
      <c r="I502" s="139">
        <f t="shared" si="358"/>
        <v>0.38256722254827408</v>
      </c>
      <c r="J502" s="139">
        <f t="shared" si="358"/>
        <v>0.38120953699169563</v>
      </c>
      <c r="K502" s="254">
        <f t="shared" si="358"/>
        <v>0.37986963156859027</v>
      </c>
    </row>
    <row r="503" spans="1:11" ht="19.5" thickTop="1" x14ac:dyDescent="0.2">
      <c r="A503" s="21" t="s">
        <v>151</v>
      </c>
      <c r="B503" s="58">
        <f t="shared" ref="B503:K503" si="359">B460-B501</f>
        <v>49029.023714974996</v>
      </c>
      <c r="C503" s="122">
        <f t="shared" si="359"/>
        <v>46500.095039975</v>
      </c>
      <c r="D503" s="122">
        <f t="shared" si="359"/>
        <v>46986.427477474994</v>
      </c>
      <c r="E503" s="122">
        <f t="shared" si="359"/>
        <v>47326.860183724995</v>
      </c>
      <c r="F503" s="122">
        <f t="shared" si="359"/>
        <v>47764.559377474994</v>
      </c>
      <c r="G503" s="122">
        <f t="shared" si="359"/>
        <v>48202.258571225</v>
      </c>
      <c r="H503" s="122">
        <f t="shared" si="359"/>
        <v>48639.957764974999</v>
      </c>
      <c r="I503" s="122">
        <f t="shared" si="359"/>
        <v>49466.722908724994</v>
      </c>
      <c r="J503" s="122">
        <f t="shared" si="359"/>
        <v>49904.422102474993</v>
      </c>
      <c r="K503" s="201">
        <f t="shared" si="359"/>
        <v>50342.121296224999</v>
      </c>
    </row>
    <row r="504" spans="1:11" ht="19.5" thickBot="1" x14ac:dyDescent="0.25">
      <c r="A504" s="17" t="s">
        <v>6</v>
      </c>
      <c r="B504" s="90">
        <f>B503/B$460</f>
        <v>0.61605695549251693</v>
      </c>
      <c r="C504" s="139">
        <f>C503/C$460</f>
        <v>0.60773345832108749</v>
      </c>
      <c r="D504" s="139">
        <f t="shared" ref="D504:K504" si="360">D503/D$460</f>
        <v>0.60938562802732066</v>
      </c>
      <c r="E504" s="139">
        <f t="shared" si="360"/>
        <v>0.6105271668586113</v>
      </c>
      <c r="F504" s="139">
        <f t="shared" si="360"/>
        <v>0.6119770892764167</v>
      </c>
      <c r="G504" s="139">
        <f t="shared" si="360"/>
        <v>0.61340739568236158</v>
      </c>
      <c r="H504" s="139">
        <f t="shared" si="360"/>
        <v>0.61481848147950946</v>
      </c>
      <c r="I504" s="139">
        <f t="shared" si="360"/>
        <v>0.61743277745172587</v>
      </c>
      <c r="J504" s="139">
        <f t="shared" si="360"/>
        <v>0.61879046300830443</v>
      </c>
      <c r="K504" s="254">
        <f t="shared" si="360"/>
        <v>0.62013036843140978</v>
      </c>
    </row>
    <row r="505" spans="1:11" ht="8.1" customHeight="1" thickTop="1" x14ac:dyDescent="0.2">
      <c r="A505" s="18"/>
      <c r="B505" s="62"/>
      <c r="C505" s="125"/>
      <c r="D505" s="125"/>
      <c r="E505" s="125"/>
      <c r="F505" s="125"/>
      <c r="G505" s="125"/>
      <c r="H505" s="125"/>
      <c r="I505" s="125"/>
      <c r="J505" s="125"/>
      <c r="K505" s="207"/>
    </row>
    <row r="506" spans="1:11" ht="18.75" x14ac:dyDescent="0.2">
      <c r="A506" s="24" t="s">
        <v>152</v>
      </c>
      <c r="B506" s="62">
        <f>B483</f>
        <v>21656.188785024999</v>
      </c>
      <c r="C506" s="125">
        <f>C483</f>
        <v>21113.867460024998</v>
      </c>
      <c r="D506" s="125">
        <f t="shared" ref="D506:K506" si="361">D483</f>
        <v>21218.160022525</v>
      </c>
      <c r="E506" s="125">
        <f t="shared" si="361"/>
        <v>21291.164816274999</v>
      </c>
      <c r="F506" s="125">
        <f t="shared" si="361"/>
        <v>21385.028122525</v>
      </c>
      <c r="G506" s="125">
        <f t="shared" si="361"/>
        <v>21478.891428774998</v>
      </c>
      <c r="H506" s="125">
        <f t="shared" si="361"/>
        <v>21572.754735024999</v>
      </c>
      <c r="I506" s="125">
        <f t="shared" si="361"/>
        <v>21750.052091275</v>
      </c>
      <c r="J506" s="125">
        <f t="shared" si="361"/>
        <v>21843.915397525001</v>
      </c>
      <c r="K506" s="207">
        <f t="shared" si="361"/>
        <v>21937.778703774999</v>
      </c>
    </row>
    <row r="507" spans="1:11" ht="8.1" customHeight="1" thickBot="1" x14ac:dyDescent="0.25">
      <c r="A507" s="26"/>
      <c r="B507" s="71"/>
      <c r="C507" s="130"/>
      <c r="D507" s="130"/>
      <c r="E507" s="130"/>
      <c r="F507" s="130"/>
      <c r="G507" s="130"/>
      <c r="H507" s="130"/>
      <c r="I507" s="130"/>
      <c r="J507" s="130"/>
      <c r="K507" s="226"/>
    </row>
    <row r="508" spans="1:11" ht="8.1" customHeight="1" thickTop="1" x14ac:dyDescent="0.2">
      <c r="A508" s="24"/>
      <c r="B508" s="34"/>
      <c r="C508" s="99"/>
      <c r="D508" s="99"/>
      <c r="E508" s="99"/>
      <c r="F508" s="99"/>
      <c r="G508" s="99"/>
      <c r="H508" s="99"/>
      <c r="I508" s="99"/>
      <c r="J508" s="99"/>
      <c r="K508" s="179"/>
    </row>
    <row r="509" spans="1:11" ht="18.75" x14ac:dyDescent="0.2">
      <c r="A509" s="27" t="s">
        <v>218</v>
      </c>
      <c r="B509" s="34"/>
      <c r="C509" s="99"/>
      <c r="D509" s="99"/>
      <c r="E509" s="99"/>
      <c r="F509" s="99"/>
      <c r="G509" s="99"/>
      <c r="H509" s="99"/>
      <c r="I509" s="99"/>
      <c r="J509" s="99"/>
      <c r="K509" s="179"/>
    </row>
    <row r="510" spans="1:11" ht="8.1" customHeight="1" x14ac:dyDescent="0.2">
      <c r="A510" s="27"/>
      <c r="B510" s="34"/>
      <c r="C510" s="99"/>
      <c r="D510" s="99"/>
      <c r="E510" s="99"/>
      <c r="F510" s="99"/>
      <c r="G510" s="99"/>
      <c r="H510" s="99"/>
      <c r="I510" s="99"/>
      <c r="J510" s="99"/>
      <c r="K510" s="179"/>
    </row>
    <row r="511" spans="1:11" ht="18.75" x14ac:dyDescent="0.2">
      <c r="A511" s="28" t="s">
        <v>219</v>
      </c>
      <c r="B511" s="37">
        <v>2850000</v>
      </c>
      <c r="C511" s="116">
        <f t="shared" ref="C511:K511" si="362">$B511*C4</f>
        <v>1994999.9999999998</v>
      </c>
      <c r="D511" s="116">
        <f t="shared" si="362"/>
        <v>2137500</v>
      </c>
      <c r="E511" s="116">
        <f t="shared" si="362"/>
        <v>2280000</v>
      </c>
      <c r="F511" s="116">
        <f t="shared" si="362"/>
        <v>2422500</v>
      </c>
      <c r="G511" s="116">
        <f t="shared" si="362"/>
        <v>2565000</v>
      </c>
      <c r="H511" s="116">
        <f t="shared" si="362"/>
        <v>2707500</v>
      </c>
      <c r="I511" s="116">
        <f t="shared" si="362"/>
        <v>2992500</v>
      </c>
      <c r="J511" s="116">
        <f t="shared" si="362"/>
        <v>3135000.0000000005</v>
      </c>
      <c r="K511" s="182">
        <f t="shared" si="362"/>
        <v>3277499.9999999995</v>
      </c>
    </row>
    <row r="512" spans="1:11" ht="18.75" x14ac:dyDescent="0.2">
      <c r="A512" s="12" t="s">
        <v>220</v>
      </c>
      <c r="B512" s="39">
        <f>B99</f>
        <v>370325</v>
      </c>
      <c r="C512" s="104">
        <f>C99</f>
        <v>254885</v>
      </c>
      <c r="D512" s="104">
        <f t="shared" ref="D512:K512" si="363">D99</f>
        <v>276475</v>
      </c>
      <c r="E512" s="104">
        <f t="shared" si="363"/>
        <v>293140</v>
      </c>
      <c r="F512" s="104">
        <f t="shared" si="363"/>
        <v>313130</v>
      </c>
      <c r="G512" s="104">
        <f t="shared" si="363"/>
        <v>332870</v>
      </c>
      <c r="H512" s="104">
        <f t="shared" si="363"/>
        <v>352860</v>
      </c>
      <c r="I512" s="104">
        <f t="shared" si="363"/>
        <v>390065</v>
      </c>
      <c r="J512" s="104">
        <f t="shared" si="363"/>
        <v>410055</v>
      </c>
      <c r="K512" s="185">
        <f t="shared" si="363"/>
        <v>429795</v>
      </c>
    </row>
    <row r="513" spans="1:11" ht="18.75" x14ac:dyDescent="0.2">
      <c r="A513" s="29" t="s">
        <v>221</v>
      </c>
      <c r="B513" s="79">
        <f>B512/B511</f>
        <v>0.12993859649122808</v>
      </c>
      <c r="C513" s="136">
        <f>C512/C511</f>
        <v>0.12776190476190477</v>
      </c>
      <c r="D513" s="136">
        <f t="shared" ref="D513:K513" si="364">D512/D511</f>
        <v>0.12934502923976607</v>
      </c>
      <c r="E513" s="136">
        <f t="shared" si="364"/>
        <v>0.1285701754385965</v>
      </c>
      <c r="F513" s="136">
        <f t="shared" si="364"/>
        <v>0.12925902992776059</v>
      </c>
      <c r="G513" s="136">
        <f t="shared" si="364"/>
        <v>0.12977387914230021</v>
      </c>
      <c r="H513" s="136">
        <f t="shared" si="364"/>
        <v>0.13032686980609418</v>
      </c>
      <c r="I513" s="136">
        <f t="shared" si="364"/>
        <v>0.13034753550543024</v>
      </c>
      <c r="J513" s="136">
        <f t="shared" si="364"/>
        <v>0.13079904306220094</v>
      </c>
      <c r="K513" s="247">
        <f t="shared" si="364"/>
        <v>0.1311350114416476</v>
      </c>
    </row>
    <row r="514" spans="1:11" ht="18.75" x14ac:dyDescent="0.2">
      <c r="A514" s="12" t="s">
        <v>222</v>
      </c>
      <c r="B514" s="39">
        <f>B174</f>
        <v>142591.33702500002</v>
      </c>
      <c r="C514" s="104">
        <f>C174</f>
        <v>70198.373105000006</v>
      </c>
      <c r="D514" s="104">
        <f t="shared" ref="D514:K514" si="365">D174</f>
        <v>85215.968974999996</v>
      </c>
      <c r="E514" s="104">
        <f t="shared" si="365"/>
        <v>97134.661820000008</v>
      </c>
      <c r="F514" s="104">
        <f t="shared" si="365"/>
        <v>111194.20889000001</v>
      </c>
      <c r="G514" s="104">
        <f t="shared" si="365"/>
        <v>125029.18271000002</v>
      </c>
      <c r="H514" s="104">
        <f t="shared" si="365"/>
        <v>139088.72977999999</v>
      </c>
      <c r="I514" s="104">
        <f t="shared" si="365"/>
        <v>165081.810845</v>
      </c>
      <c r="J514" s="104">
        <f t="shared" si="365"/>
        <v>179141.357915</v>
      </c>
      <c r="K514" s="185">
        <f t="shared" si="365"/>
        <v>192976.33173500001</v>
      </c>
    </row>
    <row r="515" spans="1:11" ht="18.75" x14ac:dyDescent="0.2">
      <c r="A515" s="8" t="s">
        <v>6</v>
      </c>
      <c r="B515" s="79">
        <f>B514/B512</f>
        <v>0.38504377783028426</v>
      </c>
      <c r="C515" s="136">
        <f>C514/C512</f>
        <v>0.2754119430527493</v>
      </c>
      <c r="D515" s="136">
        <f t="shared" ref="D515:K515" si="366">D514/D512</f>
        <v>0.30822305443530157</v>
      </c>
      <c r="E515" s="136">
        <f t="shared" si="366"/>
        <v>0.33135928846285057</v>
      </c>
      <c r="F515" s="136">
        <f t="shared" si="366"/>
        <v>0.35510557560757516</v>
      </c>
      <c r="G515" s="136">
        <f t="shared" si="366"/>
        <v>0.37560964553729692</v>
      </c>
      <c r="H515" s="136">
        <f t="shared" si="366"/>
        <v>0.39417539471745167</v>
      </c>
      <c r="I515" s="136">
        <f t="shared" si="366"/>
        <v>0.42321615844795096</v>
      </c>
      <c r="J515" s="136">
        <f t="shared" si="366"/>
        <v>0.43687153653778149</v>
      </c>
      <c r="K515" s="247">
        <f t="shared" si="366"/>
        <v>0.44899622316453197</v>
      </c>
    </row>
    <row r="516" spans="1:11" ht="8.1" customHeight="1" x14ac:dyDescent="0.2">
      <c r="A516" s="24"/>
      <c r="B516" s="62"/>
      <c r="C516" s="125"/>
      <c r="D516" s="125"/>
      <c r="E516" s="125"/>
      <c r="F516" s="125"/>
      <c r="G516" s="125"/>
      <c r="H516" s="125"/>
      <c r="I516" s="125"/>
      <c r="J516" s="125"/>
      <c r="K516" s="207"/>
    </row>
    <row r="517" spans="1:11" ht="18.75" x14ac:dyDescent="0.2">
      <c r="A517" s="12" t="s">
        <v>223</v>
      </c>
      <c r="B517" s="39">
        <f t="shared" ref="B517:K517" si="367">B250+B343+B446</f>
        <v>523588.03499999997</v>
      </c>
      <c r="C517" s="104">
        <f t="shared" si="367"/>
        <v>491296.03499999997</v>
      </c>
      <c r="D517" s="104">
        <f t="shared" si="367"/>
        <v>497506.03499999997</v>
      </c>
      <c r="E517" s="104">
        <f t="shared" si="367"/>
        <v>501853.03499999997</v>
      </c>
      <c r="F517" s="104">
        <f t="shared" si="367"/>
        <v>507442.03499999997</v>
      </c>
      <c r="G517" s="104">
        <f t="shared" si="367"/>
        <v>513031.03499999997</v>
      </c>
      <c r="H517" s="104">
        <f t="shared" si="367"/>
        <v>518620.03499999997</v>
      </c>
      <c r="I517" s="104">
        <f t="shared" si="367"/>
        <v>529177.03499999992</v>
      </c>
      <c r="J517" s="104">
        <f t="shared" si="367"/>
        <v>534766.03499999992</v>
      </c>
      <c r="K517" s="185">
        <f t="shared" si="367"/>
        <v>540355.03499999992</v>
      </c>
    </row>
    <row r="518" spans="1:11" ht="18.75" x14ac:dyDescent="0.2">
      <c r="A518" s="12" t="s">
        <v>224</v>
      </c>
      <c r="B518" s="39">
        <f t="shared" ref="B518:K518" si="368">B251+B344+B460</f>
        <v>277280.24215000001</v>
      </c>
      <c r="C518" s="39">
        <f t="shared" si="368"/>
        <v>258343.79214999999</v>
      </c>
      <c r="D518" s="104">
        <f t="shared" si="368"/>
        <v>261985.41714999999</v>
      </c>
      <c r="E518" s="104">
        <f t="shared" si="368"/>
        <v>264534.55465000001</v>
      </c>
      <c r="F518" s="104">
        <f t="shared" si="368"/>
        <v>267812.01714999997</v>
      </c>
      <c r="G518" s="104">
        <f t="shared" si="368"/>
        <v>271089.47964999999</v>
      </c>
      <c r="H518" s="104">
        <f t="shared" si="368"/>
        <v>274366.94215000002</v>
      </c>
      <c r="I518" s="104">
        <f t="shared" si="368"/>
        <v>280557.70464999997</v>
      </c>
      <c r="J518" s="104">
        <f t="shared" si="368"/>
        <v>283835.16714999999</v>
      </c>
      <c r="K518" s="185">
        <f t="shared" si="368"/>
        <v>287112.62965000002</v>
      </c>
    </row>
    <row r="519" spans="1:11" ht="18.75" x14ac:dyDescent="0.2">
      <c r="A519" s="29" t="s">
        <v>221</v>
      </c>
      <c r="B519" s="79">
        <f>B518/B517</f>
        <v>0.5295771171508914</v>
      </c>
      <c r="C519" s="136">
        <f>C518/C517</f>
        <v>0.52584139448632028</v>
      </c>
      <c r="D519" s="136">
        <f t="shared" ref="D519:K519" si="369">D518/D517</f>
        <v>0.52659746559657317</v>
      </c>
      <c r="E519" s="136">
        <f t="shared" si="369"/>
        <v>0.52711558205481412</v>
      </c>
      <c r="F519" s="136">
        <f t="shared" si="369"/>
        <v>0.52776868820100797</v>
      </c>
      <c r="G519" s="136">
        <f t="shared" si="369"/>
        <v>0.52840756436888858</v>
      </c>
      <c r="H519" s="136">
        <f t="shared" si="369"/>
        <v>0.52903267061404602</v>
      </c>
      <c r="I519" s="136">
        <f t="shared" si="369"/>
        <v>0.53017740017761739</v>
      </c>
      <c r="J519" s="136">
        <f t="shared" si="369"/>
        <v>0.53076513572893613</v>
      </c>
      <c r="K519" s="247">
        <f t="shared" si="369"/>
        <v>0.53134071314797693</v>
      </c>
    </row>
    <row r="520" spans="1:11" ht="18.75" x14ac:dyDescent="0.2">
      <c r="A520" s="12" t="s">
        <v>225</v>
      </c>
      <c r="B520" s="39">
        <f t="shared" ref="B520:K520" si="370">B298+B384+B503</f>
        <v>159879.15816899997</v>
      </c>
      <c r="C520" s="104">
        <f t="shared" si="370"/>
        <v>144939.80841899998</v>
      </c>
      <c r="D520" s="104">
        <f t="shared" si="370"/>
        <v>147812.76029399998</v>
      </c>
      <c r="E520" s="104">
        <f t="shared" si="370"/>
        <v>149823.82660649999</v>
      </c>
      <c r="F520" s="104">
        <f t="shared" si="370"/>
        <v>152409.48329399998</v>
      </c>
      <c r="G520" s="104">
        <f t="shared" si="370"/>
        <v>154995.13998149999</v>
      </c>
      <c r="H520" s="104">
        <f t="shared" si="370"/>
        <v>157580.796669</v>
      </c>
      <c r="I520" s="104">
        <f t="shared" si="370"/>
        <v>162464.81485649999</v>
      </c>
      <c r="J520" s="104">
        <f t="shared" si="370"/>
        <v>165050.47154399997</v>
      </c>
      <c r="K520" s="185">
        <f t="shared" si="370"/>
        <v>167636.12823150001</v>
      </c>
    </row>
    <row r="521" spans="1:11" ht="18.75" x14ac:dyDescent="0.2">
      <c r="A521" s="8" t="s">
        <v>6</v>
      </c>
      <c r="B521" s="79">
        <f>B520/B518</f>
        <v>0.57659772989707037</v>
      </c>
      <c r="C521" s="136">
        <f>C520/C518</f>
        <v>0.5610346090098608</v>
      </c>
      <c r="D521" s="136">
        <f t="shared" ref="D521:K521" si="371">D520/D518</f>
        <v>0.56420224416296283</v>
      </c>
      <c r="E521" s="136">
        <f t="shared" si="371"/>
        <v>0.56636769742511972</v>
      </c>
      <c r="F521" s="136">
        <f t="shared" si="371"/>
        <v>0.56909127871075438</v>
      </c>
      <c r="G521" s="136">
        <f t="shared" si="371"/>
        <v>0.57174900398795314</v>
      </c>
      <c r="H521" s="136">
        <f t="shared" si="371"/>
        <v>0.57434323331434189</v>
      </c>
      <c r="I521" s="136">
        <f t="shared" si="371"/>
        <v>0.57907807258110178</v>
      </c>
      <c r="J521" s="136">
        <f t="shared" si="371"/>
        <v>0.58150113391965552</v>
      </c>
      <c r="K521" s="247">
        <f t="shared" si="371"/>
        <v>0.58386887555540179</v>
      </c>
    </row>
    <row r="522" spans="1:11" ht="8.1" customHeight="1" x14ac:dyDescent="0.2">
      <c r="A522" s="18"/>
      <c r="B522" s="62"/>
      <c r="C522" s="125"/>
      <c r="D522" s="125"/>
      <c r="E522" s="125"/>
      <c r="F522" s="125"/>
      <c r="G522" s="125"/>
      <c r="H522" s="125"/>
      <c r="I522" s="125"/>
      <c r="J522" s="125"/>
      <c r="K522" s="207"/>
    </row>
    <row r="523" spans="1:11" ht="18.75" x14ac:dyDescent="0.2">
      <c r="A523" s="12" t="s">
        <v>226</v>
      </c>
      <c r="B523" s="39">
        <f>B511+B517</f>
        <v>3373588.0350000001</v>
      </c>
      <c r="C523" s="104">
        <f>C511+C517</f>
        <v>2486296.0349999997</v>
      </c>
      <c r="D523" s="104">
        <f t="shared" ref="D523:K523" si="372">D511+D517</f>
        <v>2635006.0350000001</v>
      </c>
      <c r="E523" s="104">
        <f t="shared" si="372"/>
        <v>2781853.0350000001</v>
      </c>
      <c r="F523" s="104">
        <f t="shared" si="372"/>
        <v>2929942.0350000001</v>
      </c>
      <c r="G523" s="104">
        <f t="shared" si="372"/>
        <v>3078031.0350000001</v>
      </c>
      <c r="H523" s="104">
        <f t="shared" si="372"/>
        <v>3226120.0350000001</v>
      </c>
      <c r="I523" s="104">
        <f t="shared" si="372"/>
        <v>3521677.0350000001</v>
      </c>
      <c r="J523" s="104">
        <f t="shared" si="372"/>
        <v>3669766.0350000001</v>
      </c>
      <c r="K523" s="185">
        <f t="shared" si="372"/>
        <v>3817855.0349999992</v>
      </c>
    </row>
    <row r="524" spans="1:11" ht="18.75" x14ac:dyDescent="0.2">
      <c r="A524" s="12" t="s">
        <v>227</v>
      </c>
      <c r="B524" s="39">
        <f>B512+B518</f>
        <v>647605.24215000006</v>
      </c>
      <c r="C524" s="104">
        <f>C512+C518</f>
        <v>513228.79214999999</v>
      </c>
      <c r="D524" s="104">
        <f t="shared" ref="D524:K524" si="373">D512+D518</f>
        <v>538460.41714999999</v>
      </c>
      <c r="E524" s="104">
        <f t="shared" si="373"/>
        <v>557674.55465000006</v>
      </c>
      <c r="F524" s="104">
        <f t="shared" si="373"/>
        <v>580942.01714999997</v>
      </c>
      <c r="G524" s="104">
        <f t="shared" si="373"/>
        <v>603959.47964999999</v>
      </c>
      <c r="H524" s="104">
        <f t="shared" si="373"/>
        <v>627226.94215000002</v>
      </c>
      <c r="I524" s="104">
        <f t="shared" si="373"/>
        <v>670622.70464999997</v>
      </c>
      <c r="J524" s="104">
        <f t="shared" si="373"/>
        <v>693890.16714999999</v>
      </c>
      <c r="K524" s="185">
        <f t="shared" si="373"/>
        <v>716907.62965000002</v>
      </c>
    </row>
    <row r="525" spans="1:11" ht="18.75" x14ac:dyDescent="0.2">
      <c r="A525" s="30" t="s">
        <v>228</v>
      </c>
      <c r="B525" s="79">
        <f>B524/B523</f>
        <v>0.19196334449591443</v>
      </c>
      <c r="C525" s="136">
        <f>C524/C523</f>
        <v>0.2064230425199548</v>
      </c>
      <c r="D525" s="136">
        <f t="shared" ref="D525:K525" si="374">D524/D523</f>
        <v>0.20434883639649803</v>
      </c>
      <c r="E525" s="136">
        <f t="shared" si="374"/>
        <v>0.20046873347858221</v>
      </c>
      <c r="F525" s="136">
        <f t="shared" si="374"/>
        <v>0.19827764857129671</v>
      </c>
      <c r="G525" s="136">
        <f t="shared" si="374"/>
        <v>0.19621617611467648</v>
      </c>
      <c r="H525" s="136">
        <f t="shared" si="374"/>
        <v>0.19442145219187418</v>
      </c>
      <c r="I525" s="136">
        <f t="shared" si="374"/>
        <v>0.19042708856747845</v>
      </c>
      <c r="J525" s="136">
        <f t="shared" si="374"/>
        <v>0.1890829443981161</v>
      </c>
      <c r="K525" s="247">
        <f t="shared" si="374"/>
        <v>0.18777759319769463</v>
      </c>
    </row>
    <row r="526" spans="1:11" ht="18.75" x14ac:dyDescent="0.2">
      <c r="A526" s="12" t="s">
        <v>229</v>
      </c>
      <c r="B526" s="39">
        <f>B514+B520</f>
        <v>302470.49519399996</v>
      </c>
      <c r="C526" s="104">
        <f>C514+C520</f>
        <v>215138.18152399999</v>
      </c>
      <c r="D526" s="104">
        <f t="shared" ref="D526:K526" si="375">D514+D520</f>
        <v>233028.72926899997</v>
      </c>
      <c r="E526" s="104">
        <f t="shared" si="375"/>
        <v>246958.4884265</v>
      </c>
      <c r="F526" s="104">
        <f t="shared" si="375"/>
        <v>263603.69218399998</v>
      </c>
      <c r="G526" s="104">
        <f t="shared" si="375"/>
        <v>280024.32269150001</v>
      </c>
      <c r="H526" s="104">
        <f t="shared" si="375"/>
        <v>296669.526449</v>
      </c>
      <c r="I526" s="104">
        <f t="shared" si="375"/>
        <v>327546.62570149999</v>
      </c>
      <c r="J526" s="104">
        <f t="shared" si="375"/>
        <v>344191.82945899997</v>
      </c>
      <c r="K526" s="185">
        <f t="shared" si="375"/>
        <v>360612.45996650006</v>
      </c>
    </row>
    <row r="527" spans="1:11" ht="18.75" x14ac:dyDescent="0.2">
      <c r="A527" s="8" t="s">
        <v>6</v>
      </c>
      <c r="B527" s="79">
        <f>B526/B524</f>
        <v>0.46705998578674401</v>
      </c>
      <c r="C527" s="136">
        <f>C526/C524</f>
        <v>0.41918572148446831</v>
      </c>
      <c r="D527" s="136">
        <f t="shared" ref="D527:K527" si="376">D526/D524</f>
        <v>0.43276854128366632</v>
      </c>
      <c r="E527" s="136">
        <f t="shared" si="376"/>
        <v>0.44283621400207623</v>
      </c>
      <c r="F527" s="136">
        <f t="shared" si="376"/>
        <v>0.45375215495204435</v>
      </c>
      <c r="G527" s="136">
        <f t="shared" si="376"/>
        <v>0.46364753286723248</v>
      </c>
      <c r="H527" s="136">
        <f t="shared" si="376"/>
        <v>0.4729859425873516</v>
      </c>
      <c r="I527" s="136">
        <f t="shared" si="376"/>
        <v>0.48842161685004026</v>
      </c>
      <c r="J527" s="136">
        <f t="shared" si="376"/>
        <v>0.49603214709424631</v>
      </c>
      <c r="K527" s="247">
        <f t="shared" si="376"/>
        <v>0.50301105059037232</v>
      </c>
    </row>
    <row r="528" spans="1:11" ht="8.1" customHeight="1" x14ac:dyDescent="0.2">
      <c r="A528" s="10"/>
      <c r="B528" s="34"/>
      <c r="C528" s="99"/>
      <c r="D528" s="99"/>
      <c r="E528" s="99"/>
      <c r="F528" s="99"/>
      <c r="G528" s="99"/>
      <c r="H528" s="99"/>
      <c r="I528" s="99"/>
      <c r="J528" s="99"/>
      <c r="K528" s="179"/>
    </row>
    <row r="529" spans="1:11" ht="18.75" x14ac:dyDescent="0.2">
      <c r="A529" s="31" t="s">
        <v>230</v>
      </c>
      <c r="B529" s="70">
        <f t="shared" ref="B529:K529" si="377">B518/(B296+B381+B501+B602+B605-B615)</f>
        <v>0.85676839957682815</v>
      </c>
      <c r="C529" s="129">
        <f t="shared" si="377"/>
        <v>0.83098818485334058</v>
      </c>
      <c r="D529" s="129">
        <f t="shared" si="377"/>
        <v>0.83689987444452818</v>
      </c>
      <c r="E529" s="129">
        <f t="shared" si="377"/>
        <v>0.84092991162670894</v>
      </c>
      <c r="F529" s="129">
        <f t="shared" si="377"/>
        <v>0.84613219408712204</v>
      </c>
      <c r="G529" s="129">
        <f t="shared" si="377"/>
        <v>0.85128300788700895</v>
      </c>
      <c r="H529" s="129">
        <f t="shared" si="377"/>
        <v>0.85635971251775633</v>
      </c>
      <c r="I529" s="129">
        <f t="shared" si="377"/>
        <v>0.8657713243479872</v>
      </c>
      <c r="J529" s="129">
        <f t="shared" si="377"/>
        <v>0.87067451799734741</v>
      </c>
      <c r="K529" s="218">
        <f t="shared" si="377"/>
        <v>0.87553159765364397</v>
      </c>
    </row>
    <row r="530" spans="1:11" ht="8.1" customHeight="1" x14ac:dyDescent="0.2">
      <c r="A530" s="24"/>
      <c r="B530" s="62"/>
      <c r="C530" s="125"/>
      <c r="D530" s="125"/>
      <c r="E530" s="125"/>
      <c r="F530" s="125"/>
      <c r="G530" s="125"/>
      <c r="H530" s="125"/>
      <c r="I530" s="125"/>
      <c r="J530" s="125"/>
      <c r="K530" s="207"/>
    </row>
    <row r="531" spans="1:11" ht="18.75" x14ac:dyDescent="0.2">
      <c r="A531" s="16" t="s">
        <v>231</v>
      </c>
      <c r="B531" s="44">
        <f>B520-B602-B605</f>
        <v>-46354.759195700026</v>
      </c>
      <c r="C531" s="108">
        <f>C520-C602-C605</f>
        <v>-52543.651087950013</v>
      </c>
      <c r="D531" s="108">
        <f t="shared" ref="D531:K531" si="378">D520-D602-D605</f>
        <v>-51057.30773257502</v>
      </c>
      <c r="E531" s="108">
        <f t="shared" si="378"/>
        <v>-50039.289130012505</v>
      </c>
      <c r="F531" s="108">
        <f t="shared" si="378"/>
        <v>-48701.193222450034</v>
      </c>
      <c r="G531" s="108">
        <f t="shared" si="378"/>
        <v>-47358.647633637505</v>
      </c>
      <c r="H531" s="108">
        <f t="shared" si="378"/>
        <v>-46020.551726075006</v>
      </c>
      <c r="I531" s="108">
        <f t="shared" si="378"/>
        <v>-43497.501106887503</v>
      </c>
      <c r="J531" s="108">
        <f t="shared" si="378"/>
        <v>-42159.405199325032</v>
      </c>
      <c r="K531" s="202">
        <f t="shared" si="378"/>
        <v>-40816.859610512474</v>
      </c>
    </row>
    <row r="532" spans="1:11" ht="18.75" x14ac:dyDescent="0.2">
      <c r="A532" s="18" t="s">
        <v>232</v>
      </c>
      <c r="B532" s="93">
        <f t="shared" ref="B532:K532" si="379">IF((-B531/B180)&lt;=0,"ZERO",(-B531/B180))</f>
        <v>52.68737969605862</v>
      </c>
      <c r="C532" s="142">
        <f t="shared" si="379"/>
        <v>82.652388906913515</v>
      </c>
      <c r="D532" s="142">
        <f t="shared" si="379"/>
        <v>72.347664876985974</v>
      </c>
      <c r="E532" s="142">
        <f t="shared" si="379"/>
        <v>65.943641728455873</v>
      </c>
      <c r="F532" s="142">
        <f t="shared" si="379"/>
        <v>60.030818010634441</v>
      </c>
      <c r="G532" s="142">
        <f t="shared" si="379"/>
        <v>55.304593688145602</v>
      </c>
      <c r="H532" s="142">
        <f t="shared" si="379"/>
        <v>51.255441954996876</v>
      </c>
      <c r="I532" s="142">
        <f t="shared" si="379"/>
        <v>45.207062475622749</v>
      </c>
      <c r="J532" s="142">
        <f t="shared" si="379"/>
        <v>42.448327006545973</v>
      </c>
      <c r="K532" s="292">
        <f t="shared" si="379"/>
        <v>40.0036504066478</v>
      </c>
    </row>
    <row r="533" spans="1:11" ht="18.75" x14ac:dyDescent="0.2">
      <c r="A533" s="32" t="s">
        <v>233</v>
      </c>
      <c r="B533" s="58"/>
      <c r="C533" s="122"/>
      <c r="D533" s="122"/>
      <c r="E533" s="122"/>
      <c r="F533" s="122"/>
      <c r="G533" s="122"/>
      <c r="H533" s="122"/>
      <c r="I533" s="122"/>
      <c r="J533" s="122"/>
      <c r="K533" s="201"/>
    </row>
    <row r="534" spans="1:11" ht="8.1" customHeight="1" x14ac:dyDescent="0.2">
      <c r="A534" s="24"/>
      <c r="B534" s="62"/>
      <c r="C534" s="125"/>
      <c r="D534" s="125"/>
      <c r="E534" s="125"/>
      <c r="F534" s="125"/>
      <c r="G534" s="125"/>
      <c r="H534" s="125"/>
      <c r="I534" s="125"/>
      <c r="J534" s="125"/>
      <c r="K534" s="207"/>
    </row>
    <row r="535" spans="1:11" ht="18.75" x14ac:dyDescent="0.2">
      <c r="A535" s="24" t="s">
        <v>315</v>
      </c>
      <c r="B535" s="62">
        <f t="shared" ref="B535:K535" si="380">B178+B301+B387+B506+B542+B605-B615</f>
        <v>331325.24208399997</v>
      </c>
      <c r="C535" s="125">
        <f t="shared" si="380"/>
        <v>281322.62575400004</v>
      </c>
      <c r="D535" s="125">
        <f t="shared" si="380"/>
        <v>289246.10300900001</v>
      </c>
      <c r="E535" s="125">
        <f t="shared" si="380"/>
        <v>294920.66135149996</v>
      </c>
      <c r="F535" s="125">
        <f t="shared" si="380"/>
        <v>302049.58009400003</v>
      </c>
      <c r="G535" s="125">
        <f t="shared" si="380"/>
        <v>309153.0720865</v>
      </c>
      <c r="H535" s="125">
        <f t="shared" si="380"/>
        <v>316281.99082900002</v>
      </c>
      <c r="I535" s="125">
        <f t="shared" si="380"/>
        <v>329773.2340765</v>
      </c>
      <c r="J535" s="125">
        <f t="shared" si="380"/>
        <v>336902.15281900001</v>
      </c>
      <c r="K535" s="207">
        <f t="shared" si="380"/>
        <v>344005.64481149998</v>
      </c>
    </row>
    <row r="536" spans="1:11" ht="8.1" customHeight="1" thickBot="1" x14ac:dyDescent="0.25">
      <c r="A536" s="26"/>
      <c r="B536" s="71"/>
      <c r="C536" s="130"/>
      <c r="D536" s="130"/>
      <c r="E536" s="130"/>
      <c r="F536" s="130"/>
      <c r="G536" s="130"/>
      <c r="H536" s="130"/>
      <c r="I536" s="130"/>
      <c r="J536" s="130"/>
      <c r="K536" s="226"/>
    </row>
    <row r="537" spans="1:11" ht="8.1" customHeight="1" thickTop="1" x14ac:dyDescent="0.2">
      <c r="A537" s="10"/>
      <c r="B537" s="34"/>
      <c r="C537" s="99"/>
      <c r="D537" s="99"/>
      <c r="E537" s="99"/>
      <c r="F537" s="99"/>
      <c r="G537" s="99"/>
      <c r="H537" s="99"/>
      <c r="I537" s="99"/>
      <c r="J537" s="99"/>
      <c r="K537" s="240"/>
    </row>
    <row r="538" spans="1:11" ht="18.75" x14ac:dyDescent="0.2">
      <c r="A538" s="27" t="s">
        <v>234</v>
      </c>
      <c r="B538" s="34"/>
      <c r="C538" s="99"/>
      <c r="D538" s="99"/>
      <c r="E538" s="99"/>
      <c r="F538" s="99"/>
      <c r="G538" s="99"/>
      <c r="H538" s="99"/>
      <c r="I538" s="99"/>
      <c r="J538" s="99"/>
      <c r="K538" s="179"/>
    </row>
    <row r="539" spans="1:11" ht="8.1" customHeight="1" x14ac:dyDescent="0.2">
      <c r="A539" s="10"/>
      <c r="B539" s="34"/>
      <c r="C539" s="99"/>
      <c r="D539" s="99"/>
      <c r="E539" s="99"/>
      <c r="F539" s="99"/>
      <c r="G539" s="99"/>
      <c r="H539" s="99"/>
      <c r="I539" s="99"/>
      <c r="J539" s="99"/>
      <c r="K539" s="179"/>
    </row>
    <row r="540" spans="1:11" ht="18.75" x14ac:dyDescent="0.2">
      <c r="A540" s="12" t="s">
        <v>235</v>
      </c>
      <c r="B540" s="37">
        <v>7500</v>
      </c>
      <c r="C540" s="116">
        <f>$B540</f>
        <v>7500</v>
      </c>
      <c r="D540" s="116">
        <f t="shared" ref="D540:K541" si="381">$B540</f>
        <v>7500</v>
      </c>
      <c r="E540" s="116">
        <f t="shared" si="381"/>
        <v>7500</v>
      </c>
      <c r="F540" s="116">
        <f t="shared" si="381"/>
        <v>7500</v>
      </c>
      <c r="G540" s="116">
        <f t="shared" si="381"/>
        <v>7500</v>
      </c>
      <c r="H540" s="116">
        <f t="shared" si="381"/>
        <v>7500</v>
      </c>
      <c r="I540" s="116">
        <f t="shared" si="381"/>
        <v>7500</v>
      </c>
      <c r="J540" s="116">
        <f t="shared" si="381"/>
        <v>7500</v>
      </c>
      <c r="K540" s="182">
        <f t="shared" si="381"/>
        <v>7500</v>
      </c>
    </row>
    <row r="541" spans="1:11" ht="18.75" x14ac:dyDescent="0.2">
      <c r="A541" s="12" t="s">
        <v>236</v>
      </c>
      <c r="B541" s="57">
        <v>19500</v>
      </c>
      <c r="C541" s="227">
        <f>$B541</f>
        <v>19500</v>
      </c>
      <c r="D541" s="227">
        <f t="shared" si="381"/>
        <v>19500</v>
      </c>
      <c r="E541" s="227">
        <f t="shared" si="381"/>
        <v>19500</v>
      </c>
      <c r="F541" s="227">
        <f t="shared" si="381"/>
        <v>19500</v>
      </c>
      <c r="G541" s="227">
        <f t="shared" si="381"/>
        <v>19500</v>
      </c>
      <c r="H541" s="227">
        <f t="shared" si="381"/>
        <v>19500</v>
      </c>
      <c r="I541" s="227">
        <f t="shared" si="381"/>
        <v>19500</v>
      </c>
      <c r="J541" s="227">
        <f t="shared" si="381"/>
        <v>19500</v>
      </c>
      <c r="K541" s="229">
        <f t="shared" si="381"/>
        <v>19500</v>
      </c>
    </row>
    <row r="542" spans="1:11" ht="18.75" x14ac:dyDescent="0.2">
      <c r="A542" s="8" t="s">
        <v>237</v>
      </c>
      <c r="B542" s="35">
        <f>SUM(B540:B541)</f>
        <v>27000</v>
      </c>
      <c r="C542" s="100">
        <f>SUM(C540:C541)</f>
        <v>27000</v>
      </c>
      <c r="D542" s="100">
        <f t="shared" ref="D542:K542" si="382">SUM(D540:D541)</f>
        <v>27000</v>
      </c>
      <c r="E542" s="100">
        <f t="shared" si="382"/>
        <v>27000</v>
      </c>
      <c r="F542" s="100">
        <f t="shared" si="382"/>
        <v>27000</v>
      </c>
      <c r="G542" s="100">
        <f t="shared" si="382"/>
        <v>27000</v>
      </c>
      <c r="H542" s="100">
        <f t="shared" si="382"/>
        <v>27000</v>
      </c>
      <c r="I542" s="100">
        <f t="shared" si="382"/>
        <v>27000</v>
      </c>
      <c r="J542" s="100">
        <f t="shared" si="382"/>
        <v>27000</v>
      </c>
      <c r="K542" s="180">
        <f t="shared" si="382"/>
        <v>27000</v>
      </c>
    </row>
    <row r="543" spans="1:11" ht="18.75" x14ac:dyDescent="0.2">
      <c r="A543" s="8" t="s">
        <v>6</v>
      </c>
      <c r="B543" s="91">
        <f>B542/B$524</f>
        <v>4.169206523153219E-2</v>
      </c>
      <c r="C543" s="140">
        <f>C542/C$524</f>
        <v>5.2608116327403517E-2</v>
      </c>
      <c r="D543" s="140">
        <f t="shared" ref="D543:K543" si="383">D542/D$524</f>
        <v>5.0142961562351124E-2</v>
      </c>
      <c r="E543" s="140">
        <f t="shared" si="383"/>
        <v>4.8415334310788781E-2</v>
      </c>
      <c r="F543" s="140">
        <f t="shared" si="383"/>
        <v>4.6476238941120636E-2</v>
      </c>
      <c r="G543" s="140">
        <f t="shared" si="383"/>
        <v>4.4704985863698581E-2</v>
      </c>
      <c r="H543" s="140">
        <f t="shared" si="383"/>
        <v>4.3046620267059583E-2</v>
      </c>
      <c r="I543" s="140">
        <f t="shared" si="383"/>
        <v>4.0261088407514301E-2</v>
      </c>
      <c r="J543" s="140">
        <f t="shared" si="383"/>
        <v>3.8911057222350498E-2</v>
      </c>
      <c r="K543" s="266">
        <f t="shared" si="383"/>
        <v>3.7661755689755473E-2</v>
      </c>
    </row>
    <row r="544" spans="1:11" ht="8.1" customHeight="1" x14ac:dyDescent="0.2">
      <c r="A544" s="10"/>
      <c r="B544" s="34"/>
      <c r="C544" s="99"/>
      <c r="D544" s="99"/>
      <c r="E544" s="99"/>
      <c r="F544" s="99"/>
      <c r="G544" s="99"/>
      <c r="H544" s="99"/>
      <c r="I544" s="99"/>
      <c r="J544" s="99"/>
      <c r="K544" s="179"/>
    </row>
    <row r="545" spans="1:11" ht="18.75" x14ac:dyDescent="0.2">
      <c r="A545" s="12" t="s">
        <v>238</v>
      </c>
      <c r="B545" s="37"/>
      <c r="C545" s="102"/>
      <c r="D545" s="102"/>
      <c r="E545" s="102"/>
      <c r="F545" s="102"/>
      <c r="G545" s="102"/>
      <c r="H545" s="102"/>
      <c r="I545" s="102"/>
      <c r="J545" s="102"/>
      <c r="K545" s="184"/>
    </row>
    <row r="546" spans="1:11" ht="18.75" x14ac:dyDescent="0.2">
      <c r="A546" s="12" t="s">
        <v>239</v>
      </c>
      <c r="B546" s="37"/>
      <c r="C546" s="102"/>
      <c r="D546" s="102"/>
      <c r="E546" s="102"/>
      <c r="F546" s="102"/>
      <c r="G546" s="102"/>
      <c r="H546" s="102"/>
      <c r="I546" s="102"/>
      <c r="J546" s="102"/>
      <c r="K546" s="184"/>
    </row>
    <row r="547" spans="1:11" ht="18.75" x14ac:dyDescent="0.2">
      <c r="A547" s="12" t="s">
        <v>240</v>
      </c>
      <c r="B547" s="57"/>
      <c r="C547" s="121"/>
      <c r="D547" s="121"/>
      <c r="E547" s="121"/>
      <c r="F547" s="121"/>
      <c r="G547" s="121"/>
      <c r="H547" s="121"/>
      <c r="I547" s="121"/>
      <c r="J547" s="121"/>
      <c r="K547" s="293"/>
    </row>
    <row r="548" spans="1:11" ht="18.75" x14ac:dyDescent="0.2">
      <c r="A548" s="8" t="s">
        <v>241</v>
      </c>
      <c r="B548" s="35">
        <f>B550*B$535</f>
        <v>57981.917364699992</v>
      </c>
      <c r="C548" s="100">
        <f>C550*C$535</f>
        <v>49231.459506950006</v>
      </c>
      <c r="D548" s="100">
        <f t="shared" ref="D548:K548" si="384">D550*D$535</f>
        <v>50618.068026574998</v>
      </c>
      <c r="E548" s="100">
        <f t="shared" si="384"/>
        <v>51611.115736512489</v>
      </c>
      <c r="F548" s="100">
        <f t="shared" si="384"/>
        <v>52858.676516450003</v>
      </c>
      <c r="G548" s="100">
        <f t="shared" si="384"/>
        <v>54101.787615137495</v>
      </c>
      <c r="H548" s="100">
        <f t="shared" si="384"/>
        <v>55349.348395075001</v>
      </c>
      <c r="I548" s="100">
        <f t="shared" si="384"/>
        <v>57710.315963387497</v>
      </c>
      <c r="J548" s="100">
        <f t="shared" si="384"/>
        <v>58957.876743324996</v>
      </c>
      <c r="K548" s="180">
        <f t="shared" si="384"/>
        <v>60200.987842012495</v>
      </c>
    </row>
    <row r="549" spans="1:11" ht="18.75" x14ac:dyDescent="0.2">
      <c r="A549" s="8" t="s">
        <v>6</v>
      </c>
      <c r="B549" s="91">
        <f>B548/B$524</f>
        <v>8.9532810408088179E-2</v>
      </c>
      <c r="C549" s="140">
        <f>C548/C$524</f>
        <v>9.5924975878128954E-2</v>
      </c>
      <c r="D549" s="140">
        <f t="shared" ref="D549:K549" si="385">D548/D$524</f>
        <v>9.4005179237667574E-2</v>
      </c>
      <c r="E549" s="140">
        <f t="shared" si="385"/>
        <v>9.2547015649483838E-2</v>
      </c>
      <c r="F549" s="140">
        <f t="shared" si="385"/>
        <v>9.0987869625553053E-2</v>
      </c>
      <c r="G549" s="140">
        <f t="shared" si="385"/>
        <v>8.9578505575390543E-2</v>
      </c>
      <c r="H549" s="140">
        <f t="shared" si="385"/>
        <v>8.8244532681184346E-2</v>
      </c>
      <c r="I549" s="140">
        <f t="shared" si="385"/>
        <v>8.6054819741760283E-2</v>
      </c>
      <c r="J549" s="140">
        <f t="shared" si="385"/>
        <v>8.496715983954839E-2</v>
      </c>
      <c r="K549" s="266">
        <f t="shared" si="385"/>
        <v>8.3973144310659789E-2</v>
      </c>
    </row>
    <row r="550" spans="1:11" ht="18.75" x14ac:dyDescent="0.2">
      <c r="A550" s="9" t="s">
        <v>242</v>
      </c>
      <c r="B550" s="48">
        <v>0.17499999999999999</v>
      </c>
      <c r="C550" s="115">
        <f>B550</f>
        <v>0.17499999999999999</v>
      </c>
      <c r="D550" s="115">
        <f t="shared" ref="D550:K550" si="386">C550</f>
        <v>0.17499999999999999</v>
      </c>
      <c r="E550" s="115">
        <f t="shared" si="386"/>
        <v>0.17499999999999999</v>
      </c>
      <c r="F550" s="115">
        <f t="shared" si="386"/>
        <v>0.17499999999999999</v>
      </c>
      <c r="G550" s="115">
        <f t="shared" si="386"/>
        <v>0.17499999999999999</v>
      </c>
      <c r="H550" s="115">
        <f t="shared" si="386"/>
        <v>0.17499999999999999</v>
      </c>
      <c r="I550" s="115">
        <f t="shared" si="386"/>
        <v>0.17499999999999999</v>
      </c>
      <c r="J550" s="115">
        <f t="shared" si="386"/>
        <v>0.17499999999999999</v>
      </c>
      <c r="K550" s="193">
        <f t="shared" si="386"/>
        <v>0.17499999999999999</v>
      </c>
    </row>
    <row r="551" spans="1:11" ht="8.1" customHeight="1" x14ac:dyDescent="0.2">
      <c r="A551" s="10"/>
      <c r="B551" s="34"/>
      <c r="C551" s="99"/>
      <c r="D551" s="99"/>
      <c r="E551" s="99"/>
      <c r="F551" s="99"/>
      <c r="G551" s="99"/>
      <c r="H551" s="99"/>
      <c r="I551" s="99"/>
      <c r="J551" s="99"/>
      <c r="K551" s="179"/>
    </row>
    <row r="552" spans="1:11" ht="18.75" x14ac:dyDescent="0.2">
      <c r="A552" s="12" t="s">
        <v>243</v>
      </c>
      <c r="B552" s="37">
        <v>2000</v>
      </c>
      <c r="C552" s="116">
        <f>$B552</f>
        <v>2000</v>
      </c>
      <c r="D552" s="116">
        <f t="shared" ref="D552:K552" si="387">$B552</f>
        <v>2000</v>
      </c>
      <c r="E552" s="116">
        <f t="shared" si="387"/>
        <v>2000</v>
      </c>
      <c r="F552" s="116">
        <f t="shared" si="387"/>
        <v>2000</v>
      </c>
      <c r="G552" s="116">
        <f t="shared" si="387"/>
        <v>2000</v>
      </c>
      <c r="H552" s="116">
        <f t="shared" si="387"/>
        <v>2000</v>
      </c>
      <c r="I552" s="116">
        <f t="shared" si="387"/>
        <v>2000</v>
      </c>
      <c r="J552" s="116">
        <f t="shared" si="387"/>
        <v>2000</v>
      </c>
      <c r="K552" s="182">
        <f t="shared" si="387"/>
        <v>2000</v>
      </c>
    </row>
    <row r="553" spans="1:11" ht="18.75" x14ac:dyDescent="0.2">
      <c r="A553" s="8" t="s">
        <v>6</v>
      </c>
      <c r="B553" s="91">
        <f>B552/B$524</f>
        <v>3.0883011282616434E-3</v>
      </c>
      <c r="C553" s="140">
        <f>C552/C$524</f>
        <v>3.8968975057335938E-3</v>
      </c>
      <c r="D553" s="140">
        <f t="shared" ref="D553:K553" si="388">D552/D$524</f>
        <v>3.7142934490630459E-3</v>
      </c>
      <c r="E553" s="140">
        <f t="shared" si="388"/>
        <v>3.5863210600584282E-3</v>
      </c>
      <c r="F553" s="140">
        <f t="shared" si="388"/>
        <v>3.4426843660089359E-3</v>
      </c>
      <c r="G553" s="140">
        <f t="shared" si="388"/>
        <v>3.3114804343480431E-3</v>
      </c>
      <c r="H553" s="140">
        <f t="shared" si="388"/>
        <v>3.1886385383007097E-3</v>
      </c>
      <c r="I553" s="140">
        <f t="shared" si="388"/>
        <v>2.9823028450010592E-3</v>
      </c>
      <c r="J553" s="140">
        <f t="shared" si="388"/>
        <v>2.8823005349889255E-3</v>
      </c>
      <c r="K553" s="266">
        <f t="shared" si="388"/>
        <v>2.7897596807226277E-3</v>
      </c>
    </row>
    <row r="554" spans="1:11" ht="8.1" customHeight="1" thickBot="1" x14ac:dyDescent="0.25">
      <c r="A554" s="22"/>
      <c r="B554" s="45"/>
      <c r="C554" s="109"/>
      <c r="D554" s="109"/>
      <c r="E554" s="109"/>
      <c r="F554" s="109"/>
      <c r="G554" s="109"/>
      <c r="H554" s="109"/>
      <c r="I554" s="109"/>
      <c r="J554" s="109"/>
      <c r="K554" s="190"/>
    </row>
    <row r="555" spans="1:11" ht="19.5" thickTop="1" x14ac:dyDescent="0.2">
      <c r="A555" s="21" t="s">
        <v>244</v>
      </c>
      <c r="B555" s="94">
        <v>45335</v>
      </c>
      <c r="C555" s="116">
        <f>$B555</f>
        <v>45335</v>
      </c>
      <c r="D555" s="116">
        <f t="shared" ref="D555:K555" si="389">$B555</f>
        <v>45335</v>
      </c>
      <c r="E555" s="116">
        <f t="shared" si="389"/>
        <v>45335</v>
      </c>
      <c r="F555" s="116">
        <f t="shared" si="389"/>
        <v>45335</v>
      </c>
      <c r="G555" s="116">
        <f t="shared" si="389"/>
        <v>45335</v>
      </c>
      <c r="H555" s="116">
        <f t="shared" si="389"/>
        <v>45335</v>
      </c>
      <c r="I555" s="116">
        <f t="shared" si="389"/>
        <v>45335</v>
      </c>
      <c r="J555" s="116">
        <f t="shared" si="389"/>
        <v>45335</v>
      </c>
      <c r="K555" s="182">
        <f t="shared" si="389"/>
        <v>45335</v>
      </c>
    </row>
    <row r="556" spans="1:11" ht="18.75" x14ac:dyDescent="0.2">
      <c r="A556" s="8" t="s">
        <v>6</v>
      </c>
      <c r="B556" s="91">
        <f>B555/B$524</f>
        <v>7.0004065824870801E-2</v>
      </c>
      <c r="C556" s="140">
        <f>C555/C$524</f>
        <v>8.8332924211216232E-2</v>
      </c>
      <c r="D556" s="140">
        <f t="shared" ref="D556:K556" si="390">D555/D$524</f>
        <v>8.41937467566366E-2</v>
      </c>
      <c r="E556" s="140">
        <f t="shared" si="390"/>
        <v>8.1292932628874423E-2</v>
      </c>
      <c r="F556" s="140">
        <f t="shared" si="390"/>
        <v>7.8037047866507558E-2</v>
      </c>
      <c r="G556" s="140">
        <f t="shared" si="390"/>
        <v>7.5062982745584261E-2</v>
      </c>
      <c r="H556" s="140">
        <f t="shared" si="390"/>
        <v>7.2278464066931336E-2</v>
      </c>
      <c r="I556" s="140">
        <f t="shared" si="390"/>
        <v>6.7601349739061511E-2</v>
      </c>
      <c r="J556" s="140">
        <f t="shared" si="390"/>
        <v>6.5334547376861465E-2</v>
      </c>
      <c r="K556" s="266">
        <f t="shared" si="390"/>
        <v>6.3236877562780167E-2</v>
      </c>
    </row>
    <row r="557" spans="1:11" ht="18.75" x14ac:dyDescent="0.2">
      <c r="A557" s="12" t="s">
        <v>245</v>
      </c>
      <c r="B557" s="37">
        <v>14000</v>
      </c>
      <c r="C557" s="116">
        <f>$B557</f>
        <v>14000</v>
      </c>
      <c r="D557" s="116">
        <f t="shared" ref="D557:K557" si="391">$B557</f>
        <v>14000</v>
      </c>
      <c r="E557" s="116">
        <f t="shared" si="391"/>
        <v>14000</v>
      </c>
      <c r="F557" s="116">
        <f t="shared" si="391"/>
        <v>14000</v>
      </c>
      <c r="G557" s="116">
        <f t="shared" si="391"/>
        <v>14000</v>
      </c>
      <c r="H557" s="116">
        <f t="shared" si="391"/>
        <v>14000</v>
      </c>
      <c r="I557" s="116">
        <f t="shared" si="391"/>
        <v>14000</v>
      </c>
      <c r="J557" s="116">
        <f t="shared" si="391"/>
        <v>14000</v>
      </c>
      <c r="K557" s="182">
        <f t="shared" si="391"/>
        <v>14000</v>
      </c>
    </row>
    <row r="558" spans="1:11" ht="18.75" x14ac:dyDescent="0.2">
      <c r="A558" s="8" t="s">
        <v>6</v>
      </c>
      <c r="B558" s="91">
        <f>B557/B$524</f>
        <v>2.1618107897831505E-2</v>
      </c>
      <c r="C558" s="140">
        <f>C557/C$524</f>
        <v>2.7278282540135156E-2</v>
      </c>
      <c r="D558" s="140">
        <f t="shared" ref="D558:K558" si="392">D557/D$524</f>
        <v>2.6000054143441323E-2</v>
      </c>
      <c r="E558" s="140">
        <f t="shared" si="392"/>
        <v>2.5104247420408995E-2</v>
      </c>
      <c r="F558" s="140">
        <f t="shared" si="392"/>
        <v>2.4098790562062551E-2</v>
      </c>
      <c r="G558" s="140">
        <f t="shared" si="392"/>
        <v>2.3180363040436299E-2</v>
      </c>
      <c r="H558" s="140">
        <f t="shared" si="392"/>
        <v>2.2320469768104971E-2</v>
      </c>
      <c r="I558" s="140">
        <f t="shared" si="392"/>
        <v>2.0876119915007416E-2</v>
      </c>
      <c r="J558" s="140">
        <f t="shared" si="392"/>
        <v>2.0176103744922479E-2</v>
      </c>
      <c r="K558" s="266">
        <f t="shared" si="392"/>
        <v>1.9528317765058395E-2</v>
      </c>
    </row>
    <row r="559" spans="1:11" ht="18.75" x14ac:dyDescent="0.2">
      <c r="A559" s="12" t="s">
        <v>246</v>
      </c>
      <c r="B559" s="35">
        <f>B555+B557</f>
        <v>59335</v>
      </c>
      <c r="C559" s="100">
        <f>C555+C557</f>
        <v>59335</v>
      </c>
      <c r="D559" s="100">
        <f t="shared" ref="D559:K559" si="393">D555+D557</f>
        <v>59335</v>
      </c>
      <c r="E559" s="100">
        <f t="shared" si="393"/>
        <v>59335</v>
      </c>
      <c r="F559" s="100">
        <f t="shared" si="393"/>
        <v>59335</v>
      </c>
      <c r="G559" s="100">
        <f t="shared" si="393"/>
        <v>59335</v>
      </c>
      <c r="H559" s="100">
        <f t="shared" si="393"/>
        <v>59335</v>
      </c>
      <c r="I559" s="100">
        <f t="shared" si="393"/>
        <v>59335</v>
      </c>
      <c r="J559" s="100">
        <f t="shared" si="393"/>
        <v>59335</v>
      </c>
      <c r="K559" s="180">
        <f t="shared" si="393"/>
        <v>59335</v>
      </c>
    </row>
    <row r="560" spans="1:11" ht="18.75" x14ac:dyDescent="0.2">
      <c r="A560" s="8" t="s">
        <v>6</v>
      </c>
      <c r="B560" s="91">
        <f>B559/B$524</f>
        <v>9.1622173722702302E-2</v>
      </c>
      <c r="C560" s="140">
        <f>C559/C$524</f>
        <v>0.11561120675135139</v>
      </c>
      <c r="D560" s="140">
        <f t="shared" ref="D560:K560" si="394">D559/D$524</f>
        <v>0.11019380090007792</v>
      </c>
      <c r="E560" s="140">
        <f t="shared" si="394"/>
        <v>0.10639718004928342</v>
      </c>
      <c r="F560" s="140">
        <f t="shared" si="394"/>
        <v>0.1021358384285701</v>
      </c>
      <c r="G560" s="140">
        <f t="shared" si="394"/>
        <v>9.8243345786020564E-2</v>
      </c>
      <c r="H560" s="140">
        <f t="shared" si="394"/>
        <v>9.4598933835036314E-2</v>
      </c>
      <c r="I560" s="140">
        <f t="shared" si="394"/>
        <v>8.8477469654068927E-2</v>
      </c>
      <c r="J560" s="140">
        <f t="shared" si="394"/>
        <v>8.5510651121783951E-2</v>
      </c>
      <c r="K560" s="266">
        <f t="shared" si="394"/>
        <v>8.2765195327838562E-2</v>
      </c>
    </row>
    <row r="561" spans="1:11" ht="8.1" customHeight="1" x14ac:dyDescent="0.2">
      <c r="A561" s="10"/>
      <c r="B561" s="34"/>
      <c r="C561" s="99"/>
      <c r="D561" s="99"/>
      <c r="E561" s="99"/>
      <c r="F561" s="99"/>
      <c r="G561" s="99"/>
      <c r="H561" s="99"/>
      <c r="I561" s="99"/>
      <c r="J561" s="99"/>
      <c r="K561" s="179"/>
    </row>
    <row r="562" spans="1:11" ht="18.75" x14ac:dyDescent="0.2">
      <c r="A562" s="12" t="s">
        <v>247</v>
      </c>
      <c r="B562" s="37">
        <v>5500</v>
      </c>
      <c r="C562" s="116">
        <f>$B562</f>
        <v>5500</v>
      </c>
      <c r="D562" s="116">
        <f t="shared" ref="D562:K562" si="395">$B562</f>
        <v>5500</v>
      </c>
      <c r="E562" s="116">
        <f t="shared" si="395"/>
        <v>5500</v>
      </c>
      <c r="F562" s="116">
        <f t="shared" si="395"/>
        <v>5500</v>
      </c>
      <c r="G562" s="116">
        <f t="shared" si="395"/>
        <v>5500</v>
      </c>
      <c r="H562" s="116">
        <f t="shared" si="395"/>
        <v>5500</v>
      </c>
      <c r="I562" s="116">
        <f t="shared" si="395"/>
        <v>5500</v>
      </c>
      <c r="J562" s="116">
        <f t="shared" si="395"/>
        <v>5500</v>
      </c>
      <c r="K562" s="182">
        <f t="shared" si="395"/>
        <v>5500</v>
      </c>
    </row>
    <row r="563" spans="1:11" ht="18.75" x14ac:dyDescent="0.2">
      <c r="A563" s="8" t="s">
        <v>6</v>
      </c>
      <c r="B563" s="91">
        <f>B562/B$524</f>
        <v>8.4928281027195195E-3</v>
      </c>
      <c r="C563" s="140">
        <f>C562/C$524</f>
        <v>1.0716468140767384E-2</v>
      </c>
      <c r="D563" s="140">
        <f t="shared" ref="D563:K563" si="396">D562/D$524</f>
        <v>1.0214306984923377E-2</v>
      </c>
      <c r="E563" s="140">
        <f t="shared" si="396"/>
        <v>9.8623829151606775E-3</v>
      </c>
      <c r="F563" s="140">
        <f t="shared" si="396"/>
        <v>9.4673820065245742E-3</v>
      </c>
      <c r="G563" s="140">
        <f t="shared" si="396"/>
        <v>9.1065711944571179E-3</v>
      </c>
      <c r="H563" s="140">
        <f t="shared" si="396"/>
        <v>8.7687559803269529E-3</v>
      </c>
      <c r="I563" s="140">
        <f t="shared" si="396"/>
        <v>8.2013328237529135E-3</v>
      </c>
      <c r="J563" s="140">
        <f t="shared" si="396"/>
        <v>7.9263264712195452E-3</v>
      </c>
      <c r="K563" s="266">
        <f t="shared" si="396"/>
        <v>7.6718391219872265E-3</v>
      </c>
    </row>
    <row r="564" spans="1:11" ht="8.1" customHeight="1" x14ac:dyDescent="0.2">
      <c r="A564" s="10"/>
      <c r="B564" s="34"/>
      <c r="C564" s="99"/>
      <c r="D564" s="99"/>
      <c r="E564" s="99"/>
      <c r="F564" s="99"/>
      <c r="G564" s="99"/>
      <c r="H564" s="99"/>
      <c r="I564" s="99"/>
      <c r="J564" s="99"/>
      <c r="K564" s="179"/>
    </row>
    <row r="565" spans="1:11" ht="18.75" x14ac:dyDescent="0.2">
      <c r="A565" s="12" t="s">
        <v>248</v>
      </c>
      <c r="B565" s="37">
        <v>250</v>
      </c>
      <c r="C565" s="116">
        <f>$B565</f>
        <v>250</v>
      </c>
      <c r="D565" s="116">
        <f t="shared" ref="D565:K565" si="397">$B565</f>
        <v>250</v>
      </c>
      <c r="E565" s="116">
        <f t="shared" si="397"/>
        <v>250</v>
      </c>
      <c r="F565" s="116">
        <f t="shared" si="397"/>
        <v>250</v>
      </c>
      <c r="G565" s="116">
        <f t="shared" si="397"/>
        <v>250</v>
      </c>
      <c r="H565" s="116">
        <f t="shared" si="397"/>
        <v>250</v>
      </c>
      <c r="I565" s="116">
        <f t="shared" si="397"/>
        <v>250</v>
      </c>
      <c r="J565" s="116">
        <f t="shared" si="397"/>
        <v>250</v>
      </c>
      <c r="K565" s="182">
        <f t="shared" si="397"/>
        <v>250</v>
      </c>
    </row>
    <row r="566" spans="1:11" ht="18.75" x14ac:dyDescent="0.2">
      <c r="A566" s="8" t="s">
        <v>6</v>
      </c>
      <c r="B566" s="91">
        <f>B565/B$524</f>
        <v>3.8603764103270542E-4</v>
      </c>
      <c r="C566" s="140">
        <f>C565/C$524</f>
        <v>4.8711218821669922E-4</v>
      </c>
      <c r="D566" s="140">
        <f t="shared" ref="D566:K566" si="398">D565/D$524</f>
        <v>4.6428668113288074E-4</v>
      </c>
      <c r="E566" s="140">
        <f t="shared" si="398"/>
        <v>4.4829013250730353E-4</v>
      </c>
      <c r="F566" s="140">
        <f t="shared" si="398"/>
        <v>4.3033554575111699E-4</v>
      </c>
      <c r="G566" s="140">
        <f t="shared" si="398"/>
        <v>4.1393505429350539E-4</v>
      </c>
      <c r="H566" s="140">
        <f t="shared" si="398"/>
        <v>3.9857981728758871E-4</v>
      </c>
      <c r="I566" s="140">
        <f t="shared" si="398"/>
        <v>3.727878556251324E-4</v>
      </c>
      <c r="J566" s="140">
        <f t="shared" si="398"/>
        <v>3.6028756687361569E-4</v>
      </c>
      <c r="K566" s="266">
        <f t="shared" si="398"/>
        <v>3.4871996009032847E-4</v>
      </c>
    </row>
    <row r="567" spans="1:11" ht="8.1" customHeight="1" x14ac:dyDescent="0.2">
      <c r="A567" s="10"/>
      <c r="B567" s="34"/>
      <c r="C567" s="99"/>
      <c r="D567" s="99"/>
      <c r="E567" s="99"/>
      <c r="F567" s="99"/>
      <c r="G567" s="99"/>
      <c r="H567" s="99"/>
      <c r="I567" s="99"/>
      <c r="J567" s="99"/>
      <c r="K567" s="179"/>
    </row>
    <row r="568" spans="1:11" ht="18.75" x14ac:dyDescent="0.2">
      <c r="A568" s="12" t="s">
        <v>249</v>
      </c>
      <c r="B568" s="37">
        <v>8000</v>
      </c>
      <c r="C568" s="116">
        <f>$B568</f>
        <v>8000</v>
      </c>
      <c r="D568" s="116">
        <f t="shared" ref="D568:K568" si="399">$B568</f>
        <v>8000</v>
      </c>
      <c r="E568" s="116">
        <f t="shared" si="399"/>
        <v>8000</v>
      </c>
      <c r="F568" s="116">
        <f t="shared" si="399"/>
        <v>8000</v>
      </c>
      <c r="G568" s="116">
        <f t="shared" si="399"/>
        <v>8000</v>
      </c>
      <c r="H568" s="116">
        <f t="shared" si="399"/>
        <v>8000</v>
      </c>
      <c r="I568" s="116">
        <f t="shared" si="399"/>
        <v>8000</v>
      </c>
      <c r="J568" s="116">
        <f t="shared" si="399"/>
        <v>8000</v>
      </c>
      <c r="K568" s="182">
        <f t="shared" si="399"/>
        <v>8000</v>
      </c>
    </row>
    <row r="569" spans="1:11" ht="18.75" x14ac:dyDescent="0.2">
      <c r="A569" s="8" t="s">
        <v>6</v>
      </c>
      <c r="B569" s="91">
        <f>B568/B$524</f>
        <v>1.2353204513046574E-2</v>
      </c>
      <c r="C569" s="140">
        <f>C568/C$524</f>
        <v>1.5587590022934375E-2</v>
      </c>
      <c r="D569" s="140">
        <f t="shared" ref="D569:K569" si="400">D568/D$524</f>
        <v>1.4857173796252184E-2</v>
      </c>
      <c r="E569" s="140">
        <f t="shared" si="400"/>
        <v>1.4345284240233713E-2</v>
      </c>
      <c r="F569" s="140">
        <f t="shared" si="400"/>
        <v>1.3770737464035744E-2</v>
      </c>
      <c r="G569" s="140">
        <f t="shared" si="400"/>
        <v>1.3245921737392172E-2</v>
      </c>
      <c r="H569" s="140">
        <f t="shared" si="400"/>
        <v>1.2754554153202839E-2</v>
      </c>
      <c r="I569" s="140">
        <f t="shared" si="400"/>
        <v>1.1929211380004237E-2</v>
      </c>
      <c r="J569" s="140">
        <f t="shared" si="400"/>
        <v>1.1529202139955702E-2</v>
      </c>
      <c r="K569" s="266">
        <f t="shared" si="400"/>
        <v>1.1159038722890511E-2</v>
      </c>
    </row>
    <row r="570" spans="1:11" ht="8.1" customHeight="1" x14ac:dyDescent="0.2">
      <c r="A570" s="10"/>
      <c r="B570" s="34"/>
      <c r="C570" s="99"/>
      <c r="D570" s="99"/>
      <c r="E570" s="99"/>
      <c r="F570" s="99"/>
      <c r="G570" s="99"/>
      <c r="H570" s="99"/>
      <c r="I570" s="99"/>
      <c r="J570" s="99"/>
      <c r="K570" s="179"/>
    </row>
    <row r="571" spans="1:11" ht="18.75" x14ac:dyDescent="0.2">
      <c r="A571" s="12" t="s">
        <v>250</v>
      </c>
      <c r="B571" s="37">
        <v>4000</v>
      </c>
      <c r="C571" s="116">
        <f>$B571</f>
        <v>4000</v>
      </c>
      <c r="D571" s="116">
        <f t="shared" ref="D571:K571" si="401">$B571</f>
        <v>4000</v>
      </c>
      <c r="E571" s="116">
        <f t="shared" si="401"/>
        <v>4000</v>
      </c>
      <c r="F571" s="116">
        <f t="shared" si="401"/>
        <v>4000</v>
      </c>
      <c r="G571" s="116">
        <f t="shared" si="401"/>
        <v>4000</v>
      </c>
      <c r="H571" s="116">
        <f t="shared" si="401"/>
        <v>4000</v>
      </c>
      <c r="I571" s="116">
        <f t="shared" si="401"/>
        <v>4000</v>
      </c>
      <c r="J571" s="116">
        <f t="shared" si="401"/>
        <v>4000</v>
      </c>
      <c r="K571" s="182">
        <f t="shared" si="401"/>
        <v>4000</v>
      </c>
    </row>
    <row r="572" spans="1:11" ht="18.75" x14ac:dyDescent="0.2">
      <c r="A572" s="8" t="s">
        <v>6</v>
      </c>
      <c r="B572" s="91">
        <f>B571/B$524</f>
        <v>6.1766022565232868E-3</v>
      </c>
      <c r="C572" s="140">
        <f>C571/C$524</f>
        <v>7.7937950114671875E-3</v>
      </c>
      <c r="D572" s="140">
        <f t="shared" ref="D572:K572" si="402">D571/D$524</f>
        <v>7.4285868981260918E-3</v>
      </c>
      <c r="E572" s="140">
        <f t="shared" si="402"/>
        <v>7.1726421201168565E-3</v>
      </c>
      <c r="F572" s="140">
        <f t="shared" si="402"/>
        <v>6.8853687320178719E-3</v>
      </c>
      <c r="G572" s="140">
        <f t="shared" si="402"/>
        <v>6.6229608686960862E-3</v>
      </c>
      <c r="H572" s="140">
        <f t="shared" si="402"/>
        <v>6.3772770766014194E-3</v>
      </c>
      <c r="I572" s="140">
        <f t="shared" si="402"/>
        <v>5.9646056900021184E-3</v>
      </c>
      <c r="J572" s="140">
        <f t="shared" si="402"/>
        <v>5.764601069977851E-3</v>
      </c>
      <c r="K572" s="266">
        <f t="shared" si="402"/>
        <v>5.5795193614452555E-3</v>
      </c>
    </row>
    <row r="573" spans="1:11" ht="8.1" customHeight="1" x14ac:dyDescent="0.2">
      <c r="A573" s="10"/>
      <c r="B573" s="34"/>
      <c r="C573" s="99"/>
      <c r="D573" s="99"/>
      <c r="E573" s="99"/>
      <c r="F573" s="99"/>
      <c r="G573" s="99"/>
      <c r="H573" s="99"/>
      <c r="I573" s="99"/>
      <c r="J573" s="99"/>
      <c r="K573" s="179"/>
    </row>
    <row r="574" spans="1:11" ht="18.75" x14ac:dyDescent="0.2">
      <c r="A574" s="12" t="s">
        <v>251</v>
      </c>
      <c r="B574" s="37">
        <v>6500</v>
      </c>
      <c r="C574" s="116">
        <f>$B574</f>
        <v>6500</v>
      </c>
      <c r="D574" s="116">
        <f t="shared" ref="D574:K574" si="403">$B574</f>
        <v>6500</v>
      </c>
      <c r="E574" s="116">
        <f t="shared" si="403"/>
        <v>6500</v>
      </c>
      <c r="F574" s="116">
        <f t="shared" si="403"/>
        <v>6500</v>
      </c>
      <c r="G574" s="116">
        <f t="shared" si="403"/>
        <v>6500</v>
      </c>
      <c r="H574" s="116">
        <f t="shared" si="403"/>
        <v>6500</v>
      </c>
      <c r="I574" s="116">
        <f t="shared" si="403"/>
        <v>6500</v>
      </c>
      <c r="J574" s="116">
        <f t="shared" si="403"/>
        <v>6500</v>
      </c>
      <c r="K574" s="182">
        <f t="shared" si="403"/>
        <v>6500</v>
      </c>
    </row>
    <row r="575" spans="1:11" ht="19.5" thickBot="1" x14ac:dyDescent="0.25">
      <c r="A575" s="17" t="s">
        <v>6</v>
      </c>
      <c r="B575" s="95">
        <f>B574/B$524</f>
        <v>1.0036978666850341E-2</v>
      </c>
      <c r="C575" s="143">
        <f>C574/C$524</f>
        <v>1.2664916893634181E-2</v>
      </c>
      <c r="D575" s="143">
        <f t="shared" ref="D575:K575" si="404">D574/D$524</f>
        <v>1.2071453709454899E-2</v>
      </c>
      <c r="E575" s="143">
        <f t="shared" si="404"/>
        <v>1.1655543445189891E-2</v>
      </c>
      <c r="F575" s="143">
        <f t="shared" si="404"/>
        <v>1.1188724189529042E-2</v>
      </c>
      <c r="G575" s="143">
        <f t="shared" si="404"/>
        <v>1.0762311411631139E-2</v>
      </c>
      <c r="H575" s="143">
        <f t="shared" si="404"/>
        <v>1.0363075249477308E-2</v>
      </c>
      <c r="I575" s="143">
        <f t="shared" si="404"/>
        <v>9.6924842462534425E-3</v>
      </c>
      <c r="J575" s="143">
        <f t="shared" si="404"/>
        <v>9.3674767387140079E-3</v>
      </c>
      <c r="K575" s="287">
        <f t="shared" si="404"/>
        <v>9.0667189623485408E-3</v>
      </c>
    </row>
    <row r="576" spans="1:11" ht="8.1" customHeight="1" thickTop="1" x14ac:dyDescent="0.2">
      <c r="A576" s="10"/>
      <c r="B576" s="34"/>
      <c r="C576" s="99"/>
      <c r="D576" s="99"/>
      <c r="E576" s="99"/>
      <c r="F576" s="99"/>
      <c r="G576" s="99"/>
      <c r="H576" s="99"/>
      <c r="I576" s="99"/>
      <c r="J576" s="99"/>
      <c r="K576" s="179"/>
    </row>
    <row r="577" spans="1:11" ht="18.75" x14ac:dyDescent="0.2">
      <c r="A577" s="12" t="s">
        <v>252</v>
      </c>
      <c r="B577" s="37">
        <v>400</v>
      </c>
      <c r="C577" s="116">
        <f>$B577</f>
        <v>400</v>
      </c>
      <c r="D577" s="116">
        <f t="shared" ref="D577:K577" si="405">$B577</f>
        <v>400</v>
      </c>
      <c r="E577" s="116">
        <f t="shared" si="405"/>
        <v>400</v>
      </c>
      <c r="F577" s="116">
        <f t="shared" si="405"/>
        <v>400</v>
      </c>
      <c r="G577" s="116">
        <f t="shared" si="405"/>
        <v>400</v>
      </c>
      <c r="H577" s="116">
        <f t="shared" si="405"/>
        <v>400</v>
      </c>
      <c r="I577" s="116">
        <f t="shared" si="405"/>
        <v>400</v>
      </c>
      <c r="J577" s="116">
        <f t="shared" si="405"/>
        <v>400</v>
      </c>
      <c r="K577" s="182">
        <f t="shared" si="405"/>
        <v>400</v>
      </c>
    </row>
    <row r="578" spans="1:11" ht="18.75" x14ac:dyDescent="0.2">
      <c r="A578" s="8" t="s">
        <v>6</v>
      </c>
      <c r="B578" s="91">
        <f>B577/B$524</f>
        <v>6.1766022565232866E-4</v>
      </c>
      <c r="C578" s="140">
        <f>C577/C$524</f>
        <v>7.7937950114671871E-4</v>
      </c>
      <c r="D578" s="140">
        <f t="shared" ref="D578:K578" si="406">D577/D$524</f>
        <v>7.4285868981260916E-4</v>
      </c>
      <c r="E578" s="140">
        <f t="shared" si="406"/>
        <v>7.1726421201168556E-4</v>
      </c>
      <c r="F578" s="140">
        <f t="shared" si="406"/>
        <v>6.8853687320178714E-4</v>
      </c>
      <c r="G578" s="140">
        <f t="shared" si="406"/>
        <v>6.6229608686960856E-4</v>
      </c>
      <c r="H578" s="140">
        <f t="shared" si="406"/>
        <v>6.3772770766014201E-4</v>
      </c>
      <c r="I578" s="140">
        <f t="shared" si="406"/>
        <v>5.964605690002119E-4</v>
      </c>
      <c r="J578" s="140">
        <f t="shared" si="406"/>
        <v>5.7646010699778508E-4</v>
      </c>
      <c r="K578" s="266">
        <f t="shared" si="406"/>
        <v>5.5795193614452561E-4</v>
      </c>
    </row>
    <row r="579" spans="1:11" ht="8.1" customHeight="1" x14ac:dyDescent="0.2">
      <c r="A579" s="10"/>
      <c r="B579" s="34"/>
      <c r="C579" s="99"/>
      <c r="D579" s="99"/>
      <c r="E579" s="99"/>
      <c r="F579" s="99"/>
      <c r="G579" s="99"/>
      <c r="H579" s="99"/>
      <c r="I579" s="99"/>
      <c r="J579" s="99"/>
      <c r="K579" s="179"/>
    </row>
    <row r="580" spans="1:11" ht="18.75" x14ac:dyDescent="0.2">
      <c r="A580" s="12" t="s">
        <v>253</v>
      </c>
      <c r="B580" s="37">
        <v>1500</v>
      </c>
      <c r="C580" s="116">
        <f>$B580</f>
        <v>1500</v>
      </c>
      <c r="D580" s="116">
        <f t="shared" ref="D580:K580" si="407">$B580</f>
        <v>1500</v>
      </c>
      <c r="E580" s="116">
        <f t="shared" si="407"/>
        <v>1500</v>
      </c>
      <c r="F580" s="116">
        <f t="shared" si="407"/>
        <v>1500</v>
      </c>
      <c r="G580" s="116">
        <f t="shared" si="407"/>
        <v>1500</v>
      </c>
      <c r="H580" s="116">
        <f t="shared" si="407"/>
        <v>1500</v>
      </c>
      <c r="I580" s="116">
        <f t="shared" si="407"/>
        <v>1500</v>
      </c>
      <c r="J580" s="116">
        <f t="shared" si="407"/>
        <v>1500</v>
      </c>
      <c r="K580" s="182">
        <f t="shared" si="407"/>
        <v>1500</v>
      </c>
    </row>
    <row r="581" spans="1:11" ht="18.75" x14ac:dyDescent="0.2">
      <c r="A581" s="8" t="s">
        <v>6</v>
      </c>
      <c r="B581" s="91">
        <f>B580/B$524</f>
        <v>2.3162258461962328E-3</v>
      </c>
      <c r="C581" s="140">
        <f>C580/C$524</f>
        <v>2.9226731293001953E-3</v>
      </c>
      <c r="D581" s="140">
        <f t="shared" ref="D581:K581" si="408">D580/D$524</f>
        <v>2.7857200867972844E-3</v>
      </c>
      <c r="E581" s="140">
        <f t="shared" si="408"/>
        <v>2.6897407950438211E-3</v>
      </c>
      <c r="F581" s="140">
        <f t="shared" si="408"/>
        <v>2.5820132745067018E-3</v>
      </c>
      <c r="G581" s="140">
        <f t="shared" si="408"/>
        <v>2.4836103257610321E-3</v>
      </c>
      <c r="H581" s="140">
        <f t="shared" si="408"/>
        <v>2.3914789037255326E-3</v>
      </c>
      <c r="I581" s="140">
        <f t="shared" si="408"/>
        <v>2.2367271337507943E-3</v>
      </c>
      <c r="J581" s="140">
        <f t="shared" si="408"/>
        <v>2.1617254012416941E-3</v>
      </c>
      <c r="K581" s="266">
        <f t="shared" si="408"/>
        <v>2.092319760541971E-3</v>
      </c>
    </row>
    <row r="582" spans="1:11" ht="8.1" customHeight="1" x14ac:dyDescent="0.2">
      <c r="A582" s="10"/>
      <c r="B582" s="34"/>
      <c r="C582" s="99"/>
      <c r="D582" s="99"/>
      <c r="E582" s="99"/>
      <c r="F582" s="99"/>
      <c r="G582" s="99"/>
      <c r="H582" s="99"/>
      <c r="I582" s="99"/>
      <c r="J582" s="99"/>
      <c r="K582" s="179"/>
    </row>
    <row r="583" spans="1:11" ht="18.75" x14ac:dyDescent="0.2">
      <c r="A583" s="12" t="s">
        <v>254</v>
      </c>
      <c r="B583" s="37">
        <v>250</v>
      </c>
      <c r="C583" s="116">
        <f>$B583</f>
        <v>250</v>
      </c>
      <c r="D583" s="116">
        <f t="shared" ref="D583:K583" si="409">$B583</f>
        <v>250</v>
      </c>
      <c r="E583" s="116">
        <f t="shared" si="409"/>
        <v>250</v>
      </c>
      <c r="F583" s="116">
        <f t="shared" si="409"/>
        <v>250</v>
      </c>
      <c r="G583" s="116">
        <f t="shared" si="409"/>
        <v>250</v>
      </c>
      <c r="H583" s="116">
        <f t="shared" si="409"/>
        <v>250</v>
      </c>
      <c r="I583" s="116">
        <f t="shared" si="409"/>
        <v>250</v>
      </c>
      <c r="J583" s="116">
        <f t="shared" si="409"/>
        <v>250</v>
      </c>
      <c r="K583" s="182">
        <f t="shared" si="409"/>
        <v>250</v>
      </c>
    </row>
    <row r="584" spans="1:11" ht="18.75" x14ac:dyDescent="0.2">
      <c r="A584" s="8" t="s">
        <v>6</v>
      </c>
      <c r="B584" s="91">
        <f>B583/B$524</f>
        <v>3.8603764103270542E-4</v>
      </c>
      <c r="C584" s="140">
        <f>C583/C$524</f>
        <v>4.8711218821669922E-4</v>
      </c>
      <c r="D584" s="140">
        <f t="shared" ref="D584:K584" si="410">D583/D$524</f>
        <v>4.6428668113288074E-4</v>
      </c>
      <c r="E584" s="140">
        <f t="shared" si="410"/>
        <v>4.4829013250730353E-4</v>
      </c>
      <c r="F584" s="140">
        <f t="shared" si="410"/>
        <v>4.3033554575111699E-4</v>
      </c>
      <c r="G584" s="140">
        <f t="shared" si="410"/>
        <v>4.1393505429350539E-4</v>
      </c>
      <c r="H584" s="140">
        <f t="shared" si="410"/>
        <v>3.9857981728758871E-4</v>
      </c>
      <c r="I584" s="140">
        <f t="shared" si="410"/>
        <v>3.727878556251324E-4</v>
      </c>
      <c r="J584" s="140">
        <f t="shared" si="410"/>
        <v>3.6028756687361569E-4</v>
      </c>
      <c r="K584" s="266">
        <f t="shared" si="410"/>
        <v>3.4871996009032847E-4</v>
      </c>
    </row>
    <row r="585" spans="1:11" ht="8.1" customHeight="1" thickBot="1" x14ac:dyDescent="0.25">
      <c r="A585" s="22"/>
      <c r="B585" s="45"/>
      <c r="C585" s="109"/>
      <c r="D585" s="109"/>
      <c r="E585" s="109"/>
      <c r="F585" s="109"/>
      <c r="G585" s="109"/>
      <c r="H585" s="109"/>
      <c r="I585" s="109"/>
      <c r="J585" s="109"/>
      <c r="K585" s="190"/>
    </row>
    <row r="586" spans="1:11" ht="19.5" thickTop="1" x14ac:dyDescent="0.2">
      <c r="A586" s="21" t="s">
        <v>255</v>
      </c>
      <c r="B586" s="94">
        <v>5750</v>
      </c>
      <c r="C586" s="116">
        <f>$B586</f>
        <v>5750</v>
      </c>
      <c r="D586" s="116">
        <f t="shared" ref="D586:K586" si="411">$B586</f>
        <v>5750</v>
      </c>
      <c r="E586" s="116">
        <f t="shared" si="411"/>
        <v>5750</v>
      </c>
      <c r="F586" s="116">
        <f t="shared" si="411"/>
        <v>5750</v>
      </c>
      <c r="G586" s="116">
        <f t="shared" si="411"/>
        <v>5750</v>
      </c>
      <c r="H586" s="116">
        <f t="shared" si="411"/>
        <v>5750</v>
      </c>
      <c r="I586" s="116">
        <f t="shared" si="411"/>
        <v>5750</v>
      </c>
      <c r="J586" s="116">
        <f t="shared" si="411"/>
        <v>5750</v>
      </c>
      <c r="K586" s="182">
        <f t="shared" si="411"/>
        <v>5750</v>
      </c>
    </row>
    <row r="587" spans="1:11" ht="18.75" x14ac:dyDescent="0.2">
      <c r="A587" s="8" t="s">
        <v>6</v>
      </c>
      <c r="B587" s="91">
        <f>B586/B$524</f>
        <v>8.8788657437522244E-3</v>
      </c>
      <c r="C587" s="140">
        <f>C586/C$524</f>
        <v>1.1203580328984082E-2</v>
      </c>
      <c r="D587" s="140">
        <f t="shared" ref="D587:K587" si="412">D586/D$524</f>
        <v>1.0678593666056257E-2</v>
      </c>
      <c r="E587" s="140">
        <f t="shared" si="412"/>
        <v>1.031067304766798E-2</v>
      </c>
      <c r="F587" s="140">
        <f t="shared" si="412"/>
        <v>9.8977175522756908E-3</v>
      </c>
      <c r="G587" s="140">
        <f t="shared" si="412"/>
        <v>9.520506248750624E-3</v>
      </c>
      <c r="H587" s="140">
        <f t="shared" si="412"/>
        <v>9.1673357976145408E-3</v>
      </c>
      <c r="I587" s="140">
        <f t="shared" si="412"/>
        <v>8.5741206793780462E-3</v>
      </c>
      <c r="J587" s="140">
        <f t="shared" si="412"/>
        <v>8.2866140380931617E-3</v>
      </c>
      <c r="K587" s="266">
        <f t="shared" si="412"/>
        <v>8.0205590820775548E-3</v>
      </c>
    </row>
    <row r="588" spans="1:11" ht="8.1" customHeight="1" x14ac:dyDescent="0.2">
      <c r="A588" s="10"/>
      <c r="B588" s="34"/>
      <c r="C588" s="99"/>
      <c r="D588" s="99"/>
      <c r="E588" s="99"/>
      <c r="F588" s="99"/>
      <c r="G588" s="99"/>
      <c r="H588" s="99"/>
      <c r="I588" s="99"/>
      <c r="J588" s="99"/>
      <c r="K588" s="179"/>
    </row>
    <row r="589" spans="1:11" ht="18.75" x14ac:dyDescent="0.2">
      <c r="A589" s="12" t="s">
        <v>256</v>
      </c>
      <c r="B589" s="37">
        <v>9500</v>
      </c>
      <c r="C589" s="116">
        <f>$B589</f>
        <v>9500</v>
      </c>
      <c r="D589" s="116">
        <f t="shared" ref="D589:K589" si="413">$B589</f>
        <v>9500</v>
      </c>
      <c r="E589" s="116">
        <f t="shared" si="413"/>
        <v>9500</v>
      </c>
      <c r="F589" s="116">
        <f t="shared" si="413"/>
        <v>9500</v>
      </c>
      <c r="G589" s="116">
        <f t="shared" si="413"/>
        <v>9500</v>
      </c>
      <c r="H589" s="116">
        <f t="shared" si="413"/>
        <v>9500</v>
      </c>
      <c r="I589" s="116">
        <f t="shared" si="413"/>
        <v>9500</v>
      </c>
      <c r="J589" s="116">
        <f t="shared" si="413"/>
        <v>9500</v>
      </c>
      <c r="K589" s="182">
        <f t="shared" si="413"/>
        <v>9500</v>
      </c>
    </row>
    <row r="590" spans="1:11" ht="18.75" x14ac:dyDescent="0.2">
      <c r="A590" s="8" t="s">
        <v>6</v>
      </c>
      <c r="B590" s="91">
        <f>B589/B$524</f>
        <v>1.4669430359242806E-2</v>
      </c>
      <c r="C590" s="140">
        <f>C589/C$524</f>
        <v>1.8510263152234571E-2</v>
      </c>
      <c r="D590" s="140">
        <f t="shared" ref="D590:K590" si="414">D589/D$524</f>
        <v>1.764289388304947E-2</v>
      </c>
      <c r="E590" s="140">
        <f t="shared" si="414"/>
        <v>1.7035025035277533E-2</v>
      </c>
      <c r="F590" s="140">
        <f t="shared" si="414"/>
        <v>1.6352750738542445E-2</v>
      </c>
      <c r="G590" s="140">
        <f t="shared" si="414"/>
        <v>1.5729532063153206E-2</v>
      </c>
      <c r="H590" s="140">
        <f t="shared" si="414"/>
        <v>1.5146033056928371E-2</v>
      </c>
      <c r="I590" s="140">
        <f t="shared" si="414"/>
        <v>1.4165938513755031E-2</v>
      </c>
      <c r="J590" s="140">
        <f t="shared" si="414"/>
        <v>1.3690927541197396E-2</v>
      </c>
      <c r="K590" s="266">
        <f t="shared" si="414"/>
        <v>1.3251358483432483E-2</v>
      </c>
    </row>
    <row r="591" spans="1:11" ht="8.1" customHeight="1" x14ac:dyDescent="0.2">
      <c r="A591" s="10"/>
      <c r="B591" s="34"/>
      <c r="C591" s="99"/>
      <c r="D591" s="99"/>
      <c r="E591" s="99"/>
      <c r="F591" s="99"/>
      <c r="G591" s="99"/>
      <c r="H591" s="99"/>
      <c r="I591" s="99"/>
      <c r="J591" s="99"/>
      <c r="K591" s="179"/>
    </row>
    <row r="592" spans="1:11" ht="18.75" x14ac:dyDescent="0.2">
      <c r="A592" s="12" t="s">
        <v>147</v>
      </c>
      <c r="B592" s="37">
        <v>6000</v>
      </c>
      <c r="C592" s="116">
        <f>$B592</f>
        <v>6000</v>
      </c>
      <c r="D592" s="116">
        <f t="shared" ref="D592:K592" si="415">$B592</f>
        <v>6000</v>
      </c>
      <c r="E592" s="116">
        <f t="shared" si="415"/>
        <v>6000</v>
      </c>
      <c r="F592" s="116">
        <f t="shared" si="415"/>
        <v>6000</v>
      </c>
      <c r="G592" s="116">
        <f t="shared" si="415"/>
        <v>6000</v>
      </c>
      <c r="H592" s="116">
        <f t="shared" si="415"/>
        <v>6000</v>
      </c>
      <c r="I592" s="116">
        <f t="shared" si="415"/>
        <v>6000</v>
      </c>
      <c r="J592" s="116">
        <f t="shared" si="415"/>
        <v>6000</v>
      </c>
      <c r="K592" s="182">
        <f t="shared" si="415"/>
        <v>6000</v>
      </c>
    </row>
    <row r="593" spans="1:11" ht="18.75" x14ac:dyDescent="0.2">
      <c r="A593" s="8" t="s">
        <v>6</v>
      </c>
      <c r="B593" s="91">
        <f>B592/B$524</f>
        <v>9.264903384784931E-3</v>
      </c>
      <c r="C593" s="140">
        <f>C592/C$524</f>
        <v>1.1690692517200781E-2</v>
      </c>
      <c r="D593" s="140">
        <f t="shared" ref="D593:K593" si="416">D592/D$524</f>
        <v>1.1142880347189138E-2</v>
      </c>
      <c r="E593" s="140">
        <f t="shared" si="416"/>
        <v>1.0758963180175284E-2</v>
      </c>
      <c r="F593" s="140">
        <f t="shared" si="416"/>
        <v>1.0328053098026807E-2</v>
      </c>
      <c r="G593" s="140">
        <f t="shared" si="416"/>
        <v>9.9344413030441284E-3</v>
      </c>
      <c r="H593" s="140">
        <f t="shared" si="416"/>
        <v>9.5659156149021304E-3</v>
      </c>
      <c r="I593" s="140">
        <f t="shared" si="416"/>
        <v>8.9469085350031771E-3</v>
      </c>
      <c r="J593" s="140">
        <f t="shared" si="416"/>
        <v>8.6469016049667766E-3</v>
      </c>
      <c r="K593" s="266">
        <f t="shared" si="416"/>
        <v>8.3692790421678841E-3</v>
      </c>
    </row>
    <row r="594" spans="1:11" ht="8.1" customHeight="1" x14ac:dyDescent="0.2">
      <c r="A594" s="10"/>
      <c r="B594" s="34"/>
      <c r="C594" s="99"/>
      <c r="D594" s="99"/>
      <c r="E594" s="99"/>
      <c r="F594" s="99"/>
      <c r="G594" s="99"/>
      <c r="H594" s="99"/>
      <c r="I594" s="99"/>
      <c r="J594" s="99"/>
      <c r="K594" s="179"/>
    </row>
    <row r="595" spans="1:11" ht="18.75" x14ac:dyDescent="0.2">
      <c r="A595" s="12" t="s">
        <v>257</v>
      </c>
      <c r="B595" s="37">
        <v>3000</v>
      </c>
      <c r="C595" s="116">
        <f>$B595</f>
        <v>3000</v>
      </c>
      <c r="D595" s="116">
        <f t="shared" ref="D595:K595" si="417">$B595</f>
        <v>3000</v>
      </c>
      <c r="E595" s="116">
        <f t="shared" si="417"/>
        <v>3000</v>
      </c>
      <c r="F595" s="116">
        <f t="shared" si="417"/>
        <v>3000</v>
      </c>
      <c r="G595" s="116">
        <f t="shared" si="417"/>
        <v>3000</v>
      </c>
      <c r="H595" s="116">
        <f t="shared" si="417"/>
        <v>3000</v>
      </c>
      <c r="I595" s="116">
        <f t="shared" si="417"/>
        <v>3000</v>
      </c>
      <c r="J595" s="116">
        <f t="shared" si="417"/>
        <v>3000</v>
      </c>
      <c r="K595" s="182">
        <f t="shared" si="417"/>
        <v>3000</v>
      </c>
    </row>
    <row r="596" spans="1:11" ht="18.75" x14ac:dyDescent="0.2">
      <c r="A596" s="8" t="s">
        <v>6</v>
      </c>
      <c r="B596" s="91">
        <f>B595/B$524</f>
        <v>4.6324516923924655E-3</v>
      </c>
      <c r="C596" s="140">
        <f>C595/C$524</f>
        <v>5.8453462586003906E-3</v>
      </c>
      <c r="D596" s="140">
        <f t="shared" ref="D596:K596" si="418">D595/D$524</f>
        <v>5.5714401735945688E-3</v>
      </c>
      <c r="E596" s="140">
        <f t="shared" si="418"/>
        <v>5.3794815900876421E-3</v>
      </c>
      <c r="F596" s="140">
        <f t="shared" si="418"/>
        <v>5.1640265490134037E-3</v>
      </c>
      <c r="G596" s="140">
        <f t="shared" si="418"/>
        <v>4.9672206515220642E-3</v>
      </c>
      <c r="H596" s="140">
        <f t="shared" si="418"/>
        <v>4.7829578074510652E-3</v>
      </c>
      <c r="I596" s="140">
        <f t="shared" si="418"/>
        <v>4.4734542675015886E-3</v>
      </c>
      <c r="J596" s="140">
        <f t="shared" si="418"/>
        <v>4.3234508024833883E-3</v>
      </c>
      <c r="K596" s="266">
        <f t="shared" si="418"/>
        <v>4.184639521083942E-3</v>
      </c>
    </row>
    <row r="597" spans="1:11" ht="8.1" customHeight="1" x14ac:dyDescent="0.2">
      <c r="A597" s="10"/>
      <c r="B597" s="34"/>
      <c r="C597" s="99"/>
      <c r="D597" s="99"/>
      <c r="E597" s="99"/>
      <c r="F597" s="99"/>
      <c r="G597" s="99"/>
      <c r="H597" s="99"/>
      <c r="I597" s="99"/>
      <c r="J597" s="99"/>
      <c r="K597" s="179"/>
    </row>
    <row r="598" spans="1:11" ht="18.75" x14ac:dyDescent="0.2">
      <c r="A598" s="12" t="s">
        <v>258</v>
      </c>
      <c r="B598" s="37">
        <v>600</v>
      </c>
      <c r="C598" s="116">
        <f>$B598</f>
        <v>600</v>
      </c>
      <c r="D598" s="116">
        <f t="shared" ref="D598:K598" si="419">$B598</f>
        <v>600</v>
      </c>
      <c r="E598" s="116">
        <f t="shared" si="419"/>
        <v>600</v>
      </c>
      <c r="F598" s="116">
        <f t="shared" si="419"/>
        <v>600</v>
      </c>
      <c r="G598" s="116">
        <f t="shared" si="419"/>
        <v>600</v>
      </c>
      <c r="H598" s="116">
        <f t="shared" si="419"/>
        <v>600</v>
      </c>
      <c r="I598" s="116">
        <f t="shared" si="419"/>
        <v>600</v>
      </c>
      <c r="J598" s="116">
        <f t="shared" si="419"/>
        <v>600</v>
      </c>
      <c r="K598" s="182">
        <f t="shared" si="419"/>
        <v>600</v>
      </c>
    </row>
    <row r="599" spans="1:11" ht="18.75" x14ac:dyDescent="0.2">
      <c r="A599" s="8" t="s">
        <v>6</v>
      </c>
      <c r="B599" s="91">
        <f>B598/B$524</f>
        <v>9.2649033847849304E-4</v>
      </c>
      <c r="C599" s="140">
        <f>C598/C$524</f>
        <v>1.1690692517200782E-3</v>
      </c>
      <c r="D599" s="140">
        <f t="shared" ref="D599:K599" si="420">D598/D$524</f>
        <v>1.1142880347189139E-3</v>
      </c>
      <c r="E599" s="140">
        <f t="shared" si="420"/>
        <v>1.0758963180175283E-3</v>
      </c>
      <c r="F599" s="140">
        <f t="shared" si="420"/>
        <v>1.0328053098026808E-3</v>
      </c>
      <c r="G599" s="140">
        <f t="shared" si="420"/>
        <v>9.9344413030441289E-4</v>
      </c>
      <c r="H599" s="140">
        <f t="shared" si="420"/>
        <v>9.5659156149021296E-4</v>
      </c>
      <c r="I599" s="140">
        <f t="shared" si="420"/>
        <v>8.946908535003178E-4</v>
      </c>
      <c r="J599" s="140">
        <f t="shared" si="420"/>
        <v>8.6469016049667768E-4</v>
      </c>
      <c r="K599" s="266">
        <f t="shared" si="420"/>
        <v>8.3692790421678836E-4</v>
      </c>
    </row>
    <row r="600" spans="1:11" ht="8.1" customHeight="1" thickBot="1" x14ac:dyDescent="0.25">
      <c r="A600" s="13"/>
      <c r="B600" s="40"/>
      <c r="C600" s="105"/>
      <c r="D600" s="105"/>
      <c r="E600" s="105"/>
      <c r="F600" s="105"/>
      <c r="G600" s="105"/>
      <c r="H600" s="105"/>
      <c r="I600" s="105"/>
      <c r="J600" s="105"/>
      <c r="K600" s="186"/>
    </row>
    <row r="601" spans="1:11" ht="8.1" customHeight="1" x14ac:dyDescent="0.2">
      <c r="A601" s="10"/>
      <c r="B601" s="34"/>
      <c r="C601" s="99"/>
      <c r="D601" s="99"/>
      <c r="E601" s="99"/>
      <c r="F601" s="99"/>
      <c r="G601" s="99"/>
      <c r="H601" s="99"/>
      <c r="I601" s="99"/>
      <c r="J601" s="99"/>
      <c r="K601" s="179"/>
    </row>
    <row r="602" spans="1:11" ht="18.75" x14ac:dyDescent="0.2">
      <c r="A602" s="24" t="s">
        <v>259</v>
      </c>
      <c r="B602" s="34">
        <f>B542+B548+B552+B559+B562+B565+B568+B571+B574+B577+B580+B583+B586+B589+B592+B595+B598</f>
        <v>197566.9173647</v>
      </c>
      <c r="C602" s="99">
        <f>C542+C548+C552+C559+C562+C565+C568+C571+C574+C577+C580+C583+C586+C589+C592+C595+C598</f>
        <v>188816.45950694999</v>
      </c>
      <c r="D602" s="99">
        <f t="shared" ref="D602:K602" si="421">D542+D548+D552+D559+D562+D565+D568+D571+D574+D577+D580+D583+D586+D589+D592+D595+D598</f>
        <v>190203.068026575</v>
      </c>
      <c r="E602" s="99">
        <f t="shared" si="421"/>
        <v>191196.1157365125</v>
      </c>
      <c r="F602" s="99">
        <f t="shared" si="421"/>
        <v>192443.67651645001</v>
      </c>
      <c r="G602" s="99">
        <f t="shared" si="421"/>
        <v>193686.78761513749</v>
      </c>
      <c r="H602" s="99">
        <f t="shared" si="421"/>
        <v>194934.34839507501</v>
      </c>
      <c r="I602" s="99">
        <f t="shared" si="421"/>
        <v>197295.31596338749</v>
      </c>
      <c r="J602" s="99">
        <f t="shared" si="421"/>
        <v>198542.876743325</v>
      </c>
      <c r="K602" s="179">
        <f t="shared" si="421"/>
        <v>199785.98784201249</v>
      </c>
    </row>
    <row r="603" spans="1:11" ht="19.5" thickBot="1" x14ac:dyDescent="0.25">
      <c r="A603" s="33" t="s">
        <v>6</v>
      </c>
      <c r="B603" s="96">
        <f>B602/B$524</f>
        <v>0.30507306690228891</v>
      </c>
      <c r="C603" s="144">
        <f>C602/C$524</f>
        <v>0.36789919504704077</v>
      </c>
      <c r="D603" s="144">
        <f t="shared" ref="D603:K603" si="422">D602/D$524</f>
        <v>0.35323500478140019</v>
      </c>
      <c r="E603" s="144">
        <f t="shared" si="422"/>
        <v>0.34284532823361169</v>
      </c>
      <c r="F603" s="144">
        <f t="shared" si="422"/>
        <v>0.3312614182402317</v>
      </c>
      <c r="G603" s="144">
        <f t="shared" si="422"/>
        <v>0.32069500378962634</v>
      </c>
      <c r="H603" s="144">
        <f t="shared" si="422"/>
        <v>0.31078758786553667</v>
      </c>
      <c r="I603" s="144">
        <f t="shared" si="422"/>
        <v>0.29419719105149672</v>
      </c>
      <c r="J603" s="144">
        <f t="shared" si="422"/>
        <v>0.28613011992776299</v>
      </c>
      <c r="K603" s="294">
        <f t="shared" si="422"/>
        <v>0.27867744682749379</v>
      </c>
    </row>
    <row r="604" spans="1:11" ht="8.1" customHeight="1" thickTop="1" x14ac:dyDescent="0.2">
      <c r="A604" s="10"/>
      <c r="B604" s="34"/>
      <c r="C604" s="99"/>
      <c r="D604" s="99"/>
      <c r="E604" s="99"/>
      <c r="F604" s="99"/>
      <c r="G604" s="99"/>
      <c r="H604" s="99"/>
      <c r="I604" s="99"/>
      <c r="J604" s="99"/>
      <c r="K604" s="179"/>
    </row>
    <row r="605" spans="1:11" ht="18.75" x14ac:dyDescent="0.2">
      <c r="A605" s="12" t="s">
        <v>260</v>
      </c>
      <c r="B605" s="37">
        <v>8667</v>
      </c>
      <c r="C605" s="116">
        <f>$B605</f>
        <v>8667</v>
      </c>
      <c r="D605" s="116">
        <f t="shared" ref="D605:K605" si="423">$B605</f>
        <v>8667</v>
      </c>
      <c r="E605" s="116">
        <f t="shared" si="423"/>
        <v>8667</v>
      </c>
      <c r="F605" s="116">
        <f t="shared" si="423"/>
        <v>8667</v>
      </c>
      <c r="G605" s="116">
        <f t="shared" si="423"/>
        <v>8667</v>
      </c>
      <c r="H605" s="116">
        <f t="shared" si="423"/>
        <v>8667</v>
      </c>
      <c r="I605" s="116">
        <f t="shared" si="423"/>
        <v>8667</v>
      </c>
      <c r="J605" s="116">
        <f t="shared" si="423"/>
        <v>8667</v>
      </c>
      <c r="K605" s="182">
        <f t="shared" si="423"/>
        <v>8667</v>
      </c>
    </row>
    <row r="606" spans="1:11" ht="18.75" x14ac:dyDescent="0.2">
      <c r="A606" s="8" t="s">
        <v>6</v>
      </c>
      <c r="B606" s="91">
        <f>B605/B$524</f>
        <v>1.3383152939321831E-2</v>
      </c>
      <c r="C606" s="140">
        <f>C605/C$524</f>
        <v>1.6887205341096528E-2</v>
      </c>
      <c r="D606" s="140">
        <f t="shared" ref="D606:K606" si="424">D605/D$524</f>
        <v>1.6095890661514709E-2</v>
      </c>
      <c r="E606" s="140">
        <f t="shared" si="424"/>
        <v>1.5541322313763197E-2</v>
      </c>
      <c r="F606" s="140">
        <f t="shared" si="424"/>
        <v>1.4918872700099724E-2</v>
      </c>
      <c r="G606" s="140">
        <f t="shared" si="424"/>
        <v>1.4350300462247244E-2</v>
      </c>
      <c r="H606" s="140">
        <f t="shared" si="424"/>
        <v>1.3817965105726127E-2</v>
      </c>
      <c r="I606" s="140">
        <f t="shared" si="424"/>
        <v>1.2923809378812091E-2</v>
      </c>
      <c r="J606" s="140">
        <f t="shared" si="424"/>
        <v>1.2490449368374509E-2</v>
      </c>
      <c r="K606" s="266">
        <f t="shared" si="424"/>
        <v>1.2089423576411507E-2</v>
      </c>
    </row>
    <row r="607" spans="1:11" ht="8.1" customHeight="1" x14ac:dyDescent="0.2">
      <c r="A607" s="10"/>
      <c r="B607" s="34"/>
      <c r="C607" s="99"/>
      <c r="D607" s="99"/>
      <c r="E607" s="99"/>
      <c r="F607" s="99"/>
      <c r="G607" s="99"/>
      <c r="H607" s="99"/>
      <c r="I607" s="99"/>
      <c r="J607" s="99"/>
      <c r="K607" s="179"/>
    </row>
    <row r="608" spans="1:11" ht="18.75" x14ac:dyDescent="0.2">
      <c r="A608" s="24" t="s">
        <v>261</v>
      </c>
      <c r="B608" s="34"/>
      <c r="C608" s="99"/>
      <c r="D608" s="99"/>
      <c r="E608" s="99"/>
      <c r="F608" s="99"/>
      <c r="G608" s="99"/>
      <c r="H608" s="99"/>
      <c r="I608" s="99"/>
      <c r="J608" s="99"/>
      <c r="K608" s="179"/>
    </row>
    <row r="609" spans="1:11" ht="18.75" x14ac:dyDescent="0.2">
      <c r="A609" s="12" t="s">
        <v>262</v>
      </c>
      <c r="B609" s="37">
        <v>0</v>
      </c>
      <c r="C609" s="116">
        <f>$B609</f>
        <v>0</v>
      </c>
      <c r="D609" s="116">
        <f t="shared" ref="D609:K611" si="425">$B609</f>
        <v>0</v>
      </c>
      <c r="E609" s="116">
        <f t="shared" si="425"/>
        <v>0</v>
      </c>
      <c r="F609" s="116">
        <f t="shared" si="425"/>
        <v>0</v>
      </c>
      <c r="G609" s="116">
        <f t="shared" si="425"/>
        <v>0</v>
      </c>
      <c r="H609" s="116">
        <f t="shared" si="425"/>
        <v>0</v>
      </c>
      <c r="I609" s="116">
        <f t="shared" si="425"/>
        <v>0</v>
      </c>
      <c r="J609" s="116">
        <f t="shared" si="425"/>
        <v>0</v>
      </c>
      <c r="K609" s="182">
        <f t="shared" si="425"/>
        <v>0</v>
      </c>
    </row>
    <row r="610" spans="1:11" ht="20.25" x14ac:dyDescent="0.2">
      <c r="A610" s="328" t="s">
        <v>313</v>
      </c>
      <c r="B610" s="329">
        <v>0</v>
      </c>
      <c r="C610" s="330">
        <f>$B610</f>
        <v>0</v>
      </c>
      <c r="D610" s="330">
        <f t="shared" si="425"/>
        <v>0</v>
      </c>
      <c r="E610" s="330">
        <f t="shared" si="425"/>
        <v>0</v>
      </c>
      <c r="F610" s="330">
        <f t="shared" si="425"/>
        <v>0</v>
      </c>
      <c r="G610" s="330">
        <f t="shared" si="425"/>
        <v>0</v>
      </c>
      <c r="H610" s="330">
        <f t="shared" si="425"/>
        <v>0</v>
      </c>
      <c r="I610" s="330">
        <f t="shared" si="425"/>
        <v>0</v>
      </c>
      <c r="J610" s="330">
        <f t="shared" si="425"/>
        <v>0</v>
      </c>
      <c r="K610" s="331">
        <f t="shared" si="425"/>
        <v>0</v>
      </c>
    </row>
    <row r="611" spans="1:11" ht="18.75" x14ac:dyDescent="0.2">
      <c r="A611" s="12" t="s">
        <v>263</v>
      </c>
      <c r="B611" s="37">
        <v>0</v>
      </c>
      <c r="C611" s="116">
        <f>$B611</f>
        <v>0</v>
      </c>
      <c r="D611" s="116">
        <f t="shared" si="425"/>
        <v>0</v>
      </c>
      <c r="E611" s="116">
        <f t="shared" si="425"/>
        <v>0</v>
      </c>
      <c r="F611" s="116">
        <f t="shared" si="425"/>
        <v>0</v>
      </c>
      <c r="G611" s="116">
        <f t="shared" si="425"/>
        <v>0</v>
      </c>
      <c r="H611" s="116">
        <f t="shared" si="425"/>
        <v>0</v>
      </c>
      <c r="I611" s="116">
        <f t="shared" si="425"/>
        <v>0</v>
      </c>
      <c r="J611" s="116">
        <f t="shared" si="425"/>
        <v>0</v>
      </c>
      <c r="K611" s="182">
        <f t="shared" si="425"/>
        <v>0</v>
      </c>
    </row>
    <row r="612" spans="1:11" ht="18.75" x14ac:dyDescent="0.2">
      <c r="A612" s="12" t="s">
        <v>264</v>
      </c>
      <c r="B612" s="97">
        <f>65*B46</f>
        <v>11375</v>
      </c>
      <c r="C612" s="145">
        <f>65*C46</f>
        <v>7995</v>
      </c>
      <c r="D612" s="145">
        <f t="shared" ref="D612:K612" si="426">65*D46</f>
        <v>8645</v>
      </c>
      <c r="E612" s="145">
        <f t="shared" si="426"/>
        <v>9100</v>
      </c>
      <c r="F612" s="145">
        <f t="shared" si="426"/>
        <v>9685</v>
      </c>
      <c r="G612" s="145">
        <f t="shared" si="426"/>
        <v>10270</v>
      </c>
      <c r="H612" s="145">
        <f t="shared" si="426"/>
        <v>10855</v>
      </c>
      <c r="I612" s="145">
        <f t="shared" si="426"/>
        <v>11960</v>
      </c>
      <c r="J612" s="145">
        <f t="shared" si="426"/>
        <v>12545</v>
      </c>
      <c r="K612" s="295">
        <f t="shared" si="426"/>
        <v>13130</v>
      </c>
    </row>
    <row r="613" spans="1:11" ht="18.75" x14ac:dyDescent="0.2">
      <c r="A613" s="12" t="s">
        <v>265</v>
      </c>
      <c r="B613" s="57">
        <v>0</v>
      </c>
      <c r="C613" s="227">
        <f>$B613</f>
        <v>0</v>
      </c>
      <c r="D613" s="227">
        <f t="shared" ref="D613:K613" si="427">$B613</f>
        <v>0</v>
      </c>
      <c r="E613" s="227">
        <f t="shared" si="427"/>
        <v>0</v>
      </c>
      <c r="F613" s="227">
        <f t="shared" si="427"/>
        <v>0</v>
      </c>
      <c r="G613" s="227">
        <f t="shared" si="427"/>
        <v>0</v>
      </c>
      <c r="H613" s="227">
        <f t="shared" si="427"/>
        <v>0</v>
      </c>
      <c r="I613" s="227">
        <f t="shared" si="427"/>
        <v>0</v>
      </c>
      <c r="J613" s="227">
        <f t="shared" si="427"/>
        <v>0</v>
      </c>
      <c r="K613" s="229">
        <f t="shared" si="427"/>
        <v>0</v>
      </c>
    </row>
    <row r="614" spans="1:11" ht="18.75" x14ac:dyDescent="0.2">
      <c r="A614" s="12" t="s">
        <v>266</v>
      </c>
      <c r="B614" s="52">
        <f t="shared" ref="B614:K614" si="428">SUM(B609:B613)</f>
        <v>11375</v>
      </c>
      <c r="C614" s="116">
        <f t="shared" si="428"/>
        <v>7995</v>
      </c>
      <c r="D614" s="116">
        <f t="shared" si="428"/>
        <v>8645</v>
      </c>
      <c r="E614" s="116">
        <f t="shared" si="428"/>
        <v>9100</v>
      </c>
      <c r="F614" s="116">
        <f t="shared" si="428"/>
        <v>9685</v>
      </c>
      <c r="G614" s="116">
        <f t="shared" si="428"/>
        <v>10270</v>
      </c>
      <c r="H614" s="116">
        <f t="shared" si="428"/>
        <v>10855</v>
      </c>
      <c r="I614" s="116">
        <f t="shared" si="428"/>
        <v>11960</v>
      </c>
      <c r="J614" s="116">
        <f t="shared" si="428"/>
        <v>12545</v>
      </c>
      <c r="K614" s="182">
        <f t="shared" si="428"/>
        <v>13130</v>
      </c>
    </row>
    <row r="615" spans="1:11" ht="18.75" x14ac:dyDescent="0.2">
      <c r="A615" s="12" t="s">
        <v>267</v>
      </c>
      <c r="B615" s="37"/>
      <c r="C615" s="102"/>
      <c r="D615" s="102"/>
      <c r="E615" s="102"/>
      <c r="F615" s="102"/>
      <c r="G615" s="102"/>
      <c r="H615" s="102"/>
      <c r="I615" s="102"/>
      <c r="J615" s="102"/>
      <c r="K615" s="184"/>
    </row>
    <row r="616" spans="1:11" ht="18.75" x14ac:dyDescent="0.2">
      <c r="A616" s="12" t="s">
        <v>314</v>
      </c>
      <c r="B616" s="57">
        <f>-IF((B526-B602+B614)&lt;=0,0,(B526-B602+B614)*0.065)</f>
        <v>-7558.1075589044976</v>
      </c>
      <c r="C616" s="121">
        <f>-IF((C526-C602+C614)&lt;=0,0,(C526-C602+C614)*0.065)</f>
        <v>-2230.5869311082497</v>
      </c>
      <c r="D616" s="121">
        <f t="shared" ref="D616:K616" si="429">-IF((D526-D602+D614)&lt;=0,0,(D526-D602+D614)*0.065)</f>
        <v>-3345.5929807576235</v>
      </c>
      <c r="E616" s="121">
        <f t="shared" si="429"/>
        <v>-4216.0542248491874</v>
      </c>
      <c r="F616" s="121">
        <f t="shared" si="429"/>
        <v>-5254.9260183907481</v>
      </c>
      <c r="G616" s="121">
        <f t="shared" si="429"/>
        <v>-6279.4897799635637</v>
      </c>
      <c r="H616" s="121">
        <f t="shared" si="429"/>
        <v>-7318.3615735051244</v>
      </c>
      <c r="I616" s="121">
        <f t="shared" si="429"/>
        <v>-9243.7351329773119</v>
      </c>
      <c r="J616" s="121">
        <f t="shared" si="429"/>
        <v>-10282.606926518873</v>
      </c>
      <c r="K616" s="293">
        <f t="shared" si="429"/>
        <v>-11307.170688091692</v>
      </c>
    </row>
    <row r="617" spans="1:11" ht="18.75" x14ac:dyDescent="0.2">
      <c r="A617" s="9" t="s">
        <v>268</v>
      </c>
      <c r="B617" s="35">
        <f>B609+B611+B614+B615+B616</f>
        <v>3816.8924410955024</v>
      </c>
      <c r="C617" s="100">
        <f>C609+C611+C614+C615+C616</f>
        <v>5764.4130688917503</v>
      </c>
      <c r="D617" s="100">
        <f t="shared" ref="D617:K617" si="430">D609+D611+D614+D615+D616</f>
        <v>5299.4070192423769</v>
      </c>
      <c r="E617" s="100">
        <f t="shared" si="430"/>
        <v>4883.9457751508126</v>
      </c>
      <c r="F617" s="100">
        <f t="shared" si="430"/>
        <v>4430.0739816092519</v>
      </c>
      <c r="G617" s="100">
        <f t="shared" si="430"/>
        <v>3990.5102200364363</v>
      </c>
      <c r="H617" s="100">
        <f t="shared" si="430"/>
        <v>3536.6384264948756</v>
      </c>
      <c r="I617" s="100">
        <f t="shared" si="430"/>
        <v>2716.2648670226881</v>
      </c>
      <c r="J617" s="100">
        <f t="shared" si="430"/>
        <v>2262.3930734811274</v>
      </c>
      <c r="K617" s="180">
        <f t="shared" si="430"/>
        <v>1822.8293119083082</v>
      </c>
    </row>
    <row r="618" spans="1:11" ht="18.75" x14ac:dyDescent="0.2">
      <c r="A618" s="8" t="s">
        <v>6</v>
      </c>
      <c r="B618" s="79">
        <f>B617/B$524</f>
        <v>5.8938566161442895E-3</v>
      </c>
      <c r="C618" s="136">
        <f>C617/C$524</f>
        <v>1.1231663455091197E-2</v>
      </c>
      <c r="D618" s="136">
        <f t="shared" ref="D618:K618" si="431">D617/D$524</f>
        <v>9.8417763877453428E-3</v>
      </c>
      <c r="E618" s="136">
        <f t="shared" si="431"/>
        <v>8.7576987948033719E-3</v>
      </c>
      <c r="F618" s="136">
        <f t="shared" si="431"/>
        <v>7.6256732183745644E-3</v>
      </c>
      <c r="G618" s="136">
        <f t="shared" si="431"/>
        <v>6.6072482583582814E-3</v>
      </c>
      <c r="H618" s="136">
        <f t="shared" si="431"/>
        <v>5.6385307913783718E-3</v>
      </c>
      <c r="I618" s="136">
        <f t="shared" si="431"/>
        <v>4.0503622203490932E-3</v>
      </c>
      <c r="J618" s="136">
        <f t="shared" si="431"/>
        <v>3.2604483830249468E-3</v>
      </c>
      <c r="K618" s="247">
        <f t="shared" si="431"/>
        <v>2.5426278596005847E-3</v>
      </c>
    </row>
    <row r="619" spans="1:11" ht="8.1" customHeight="1" thickBot="1" x14ac:dyDescent="0.25">
      <c r="A619" s="26"/>
      <c r="B619" s="71"/>
      <c r="C619" s="130"/>
      <c r="D619" s="130"/>
      <c r="E619" s="130"/>
      <c r="F619" s="130"/>
      <c r="G619" s="130"/>
      <c r="H619" s="130"/>
      <c r="I619" s="130"/>
      <c r="J619" s="130"/>
      <c r="K619" s="226"/>
    </row>
    <row r="620" spans="1:11" ht="19.5" thickTop="1" x14ac:dyDescent="0.2">
      <c r="A620" s="10"/>
      <c r="B620" s="34"/>
      <c r="C620" s="99"/>
      <c r="D620" s="99"/>
      <c r="E620" s="99"/>
      <c r="F620" s="99"/>
      <c r="G620" s="99"/>
      <c r="H620" s="99"/>
      <c r="I620" s="99"/>
      <c r="J620" s="99"/>
      <c r="K620" s="179"/>
    </row>
    <row r="621" spans="1:11" s="300" customFormat="1" ht="20.25" x14ac:dyDescent="0.2">
      <c r="A621" s="296" t="s">
        <v>269</v>
      </c>
      <c r="B621" s="297">
        <f>B526-B602-B605+B617</f>
        <v>100053.47027039547</v>
      </c>
      <c r="C621" s="298">
        <f>C526-C602-C605+C617</f>
        <v>23419.135085941743</v>
      </c>
      <c r="D621" s="298">
        <f t="shared" ref="D621:K621" si="432">D526-D602-D605+D617</f>
        <v>39458.068261667351</v>
      </c>
      <c r="E621" s="298">
        <f t="shared" si="432"/>
        <v>51979.31846513832</v>
      </c>
      <c r="F621" s="298">
        <f t="shared" si="432"/>
        <v>66923.089649159228</v>
      </c>
      <c r="G621" s="298">
        <f t="shared" si="432"/>
        <v>81661.045296398952</v>
      </c>
      <c r="H621" s="298">
        <f t="shared" si="432"/>
        <v>96604.81648041986</v>
      </c>
      <c r="I621" s="298">
        <f t="shared" si="432"/>
        <v>124300.57460513519</v>
      </c>
      <c r="J621" s="298">
        <f t="shared" si="432"/>
        <v>139244.3457891561</v>
      </c>
      <c r="K621" s="299">
        <f t="shared" si="432"/>
        <v>153982.30143639588</v>
      </c>
    </row>
    <row r="622" spans="1:11" s="300" customFormat="1" ht="20.25" x14ac:dyDescent="0.2">
      <c r="A622" s="301" t="s">
        <v>6</v>
      </c>
      <c r="B622" s="302">
        <f>B621/B524</f>
        <v>0.15449762256127755</v>
      </c>
      <c r="C622" s="303">
        <f>C621/C524</f>
        <v>4.5630984551422234E-2</v>
      </c>
      <c r="D622" s="303">
        <f t="shared" ref="D622:K622" si="433">D621/D524</f>
        <v>7.327942222849676E-2</v>
      </c>
      <c r="E622" s="303">
        <f t="shared" si="433"/>
        <v>9.3207262249504735E-2</v>
      </c>
      <c r="F622" s="303">
        <f t="shared" si="433"/>
        <v>0.11519753723008745</v>
      </c>
      <c r="G622" s="303">
        <f t="shared" si="433"/>
        <v>0.1352094768737172</v>
      </c>
      <c r="H622" s="303">
        <f t="shared" si="433"/>
        <v>0.15401892040746715</v>
      </c>
      <c r="I622" s="303">
        <f t="shared" si="433"/>
        <v>0.18535097864008054</v>
      </c>
      <c r="J622" s="303">
        <f t="shared" si="433"/>
        <v>0.20067202618113378</v>
      </c>
      <c r="K622" s="304">
        <f t="shared" si="433"/>
        <v>0.21478680804606762</v>
      </c>
    </row>
    <row r="623" spans="1:11" s="300" customFormat="1" ht="20.25" x14ac:dyDescent="0.2">
      <c r="A623" s="305" t="s">
        <v>272</v>
      </c>
      <c r="B623" s="302">
        <f>B621/B523</f>
        <v>2.9657880343530285E-2</v>
      </c>
      <c r="C623" s="303">
        <f>C621/C523</f>
        <v>9.4192866642856341E-3</v>
      </c>
      <c r="D623" s="303">
        <f t="shared" ref="D623:K623" si="434">D621/D523</f>
        <v>1.4974564664200987E-2</v>
      </c>
      <c r="E623" s="303">
        <f t="shared" si="434"/>
        <v>1.8685141814164283E-2</v>
      </c>
      <c r="F623" s="303">
        <f t="shared" si="434"/>
        <v>2.2841096803186151E-2</v>
      </c>
      <c r="G623" s="303">
        <f t="shared" si="434"/>
        <v>2.6530286526626572E-2</v>
      </c>
      <c r="H623" s="303">
        <f t="shared" si="434"/>
        <v>2.9944582170644451E-2</v>
      </c>
      <c r="I623" s="303">
        <f t="shared" si="434"/>
        <v>3.5295847225563427E-2</v>
      </c>
      <c r="J623" s="303">
        <f t="shared" si="434"/>
        <v>3.7943657568664614E-2</v>
      </c>
      <c r="K623" s="304">
        <f t="shared" si="434"/>
        <v>4.0332149865505804E-2</v>
      </c>
    </row>
    <row r="624" spans="1:11" ht="15.95" customHeight="1" x14ac:dyDescent="0.2">
      <c r="A624" s="25"/>
      <c r="B624" s="61"/>
      <c r="C624" s="124"/>
      <c r="D624" s="124"/>
      <c r="E624" s="124"/>
      <c r="F624" s="124"/>
      <c r="G624" s="124"/>
      <c r="H624" s="124"/>
      <c r="I624" s="124"/>
      <c r="J624" s="124"/>
      <c r="K624" s="206"/>
    </row>
    <row r="625" spans="1:11" ht="18.75" customHeight="1" x14ac:dyDescent="0.2">
      <c r="A625" s="322" t="s">
        <v>306</v>
      </c>
      <c r="B625" s="319">
        <f t="shared" ref="B625:K625" si="435">B171+B296+B381+B501+B602+B605-B616</f>
        <v>558926.77187960444</v>
      </c>
      <c r="C625" s="320">
        <f t="shared" si="435"/>
        <v>497804.65706405824</v>
      </c>
      <c r="D625" s="320">
        <f t="shared" si="435"/>
        <v>507647.34888833266</v>
      </c>
      <c r="E625" s="320">
        <f t="shared" si="435"/>
        <v>514795.23618486174</v>
      </c>
      <c r="F625" s="320">
        <f t="shared" si="435"/>
        <v>523703.9275008408</v>
      </c>
      <c r="G625" s="320">
        <f t="shared" si="435"/>
        <v>532568.43435360095</v>
      </c>
      <c r="H625" s="320">
        <f t="shared" si="435"/>
        <v>541477.12566958007</v>
      </c>
      <c r="I625" s="320">
        <f t="shared" si="435"/>
        <v>558282.13004486484</v>
      </c>
      <c r="J625" s="320">
        <f t="shared" si="435"/>
        <v>567190.82136084384</v>
      </c>
      <c r="K625" s="321">
        <f t="shared" si="435"/>
        <v>576055.32821360417</v>
      </c>
    </row>
    <row r="626" spans="1:11" ht="18.75" x14ac:dyDescent="0.2">
      <c r="A626" s="28" t="s">
        <v>320</v>
      </c>
      <c r="B626" s="334">
        <f>B524/B627</f>
        <v>76.188852017647065</v>
      </c>
      <c r="C626" s="336">
        <f t="shared" ref="C626:K626" si="436">C524/C627</f>
        <v>60.379857899999998</v>
      </c>
      <c r="D626" s="336">
        <f t="shared" si="436"/>
        <v>63.348284370588232</v>
      </c>
      <c r="E626" s="336">
        <f t="shared" si="436"/>
        <v>65.60877113529412</v>
      </c>
      <c r="F626" s="336">
        <f t="shared" si="436"/>
        <v>68.346119664705881</v>
      </c>
      <c r="G626" s="336">
        <f t="shared" si="436"/>
        <v>71.054056429411759</v>
      </c>
      <c r="H626" s="336">
        <f t="shared" si="436"/>
        <v>73.791404958823534</v>
      </c>
      <c r="I626" s="336">
        <f t="shared" si="436"/>
        <v>78.896788782352942</v>
      </c>
      <c r="J626" s="336">
        <f t="shared" si="436"/>
        <v>81.634137311764704</v>
      </c>
      <c r="K626" s="335">
        <f t="shared" si="436"/>
        <v>84.342074076470595</v>
      </c>
    </row>
    <row r="627" spans="1:11" ht="18.75" x14ac:dyDescent="0.2">
      <c r="A627" s="12" t="s">
        <v>270</v>
      </c>
      <c r="B627" s="37">
        <v>8500</v>
      </c>
      <c r="C627" s="116">
        <f>B627</f>
        <v>8500</v>
      </c>
      <c r="D627" s="116">
        <f t="shared" ref="D627:K627" si="437">C627</f>
        <v>8500</v>
      </c>
      <c r="E627" s="116">
        <f t="shared" si="437"/>
        <v>8500</v>
      </c>
      <c r="F627" s="116">
        <f t="shared" si="437"/>
        <v>8500</v>
      </c>
      <c r="G627" s="116">
        <f t="shared" si="437"/>
        <v>8500</v>
      </c>
      <c r="H627" s="116">
        <f t="shared" si="437"/>
        <v>8500</v>
      </c>
      <c r="I627" s="116">
        <f t="shared" si="437"/>
        <v>8500</v>
      </c>
      <c r="J627" s="116">
        <f t="shared" si="437"/>
        <v>8500</v>
      </c>
      <c r="K627" s="182">
        <f t="shared" si="437"/>
        <v>8500</v>
      </c>
    </row>
    <row r="628" spans="1:11" ht="18.75" x14ac:dyDescent="0.2">
      <c r="A628" s="12" t="s">
        <v>271</v>
      </c>
      <c r="B628" s="48"/>
      <c r="C628" s="112"/>
      <c r="D628" s="112"/>
      <c r="E628" s="112"/>
      <c r="F628" s="112"/>
      <c r="G628" s="112"/>
      <c r="H628" s="112"/>
      <c r="I628" s="112"/>
      <c r="J628" s="112"/>
      <c r="K628" s="264"/>
    </row>
    <row r="629" spans="1:11" ht="19.5" thickBot="1" x14ac:dyDescent="0.25">
      <c r="A629" s="26"/>
      <c r="B629" s="71"/>
      <c r="C629" s="130"/>
      <c r="D629" s="130"/>
      <c r="E629" s="130"/>
      <c r="F629" s="130"/>
      <c r="G629" s="130"/>
      <c r="H629" s="130"/>
      <c r="I629" s="130"/>
      <c r="J629" s="130"/>
      <c r="K629" s="226"/>
    </row>
    <row r="630" spans="1:11" ht="13.5" thickTop="1" x14ac:dyDescent="0.2"/>
  </sheetData>
  <mergeCells count="3">
    <mergeCell ref="B181:K183"/>
    <mergeCell ref="A1:K1"/>
    <mergeCell ref="A3:A7"/>
  </mergeCells>
  <phoneticPr fontId="0" type="noConversion"/>
  <printOptions horizontalCentered="1"/>
  <pageMargins left="0" right="0" top="0.25" bottom="0.5" header="0" footer="0.35"/>
  <pageSetup scale="60" orientation="landscape" horizontalDpi="300" r:id="rId1"/>
  <headerFooter alignWithMargins="0">
    <oddFooter>Page &amp;P of &amp;N</oddFooter>
  </headerFooter>
  <rowBreaks count="14" manualBreakCount="14">
    <brk id="52" max="16383" man="1"/>
    <brk id="101" max="16383" man="1"/>
    <brk id="143" max="16383" man="1"/>
    <brk id="180" max="16383" man="1"/>
    <brk id="226" max="16383" man="1"/>
    <brk id="267" max="16383" man="1"/>
    <brk id="302" max="16383" man="1"/>
    <brk id="346" max="16383" man="1"/>
    <brk id="388" max="16383" man="1"/>
    <brk id="436" max="16383" man="1"/>
    <brk id="466" max="16383" man="1"/>
    <brk id="507" max="16383" man="1"/>
    <brk id="554" max="16383" man="1"/>
    <brk id="60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Sheet1!Print_Area</vt:lpstr>
      <vt:lpstr>Print_Complete_Analysis</vt:lpstr>
      <vt:lpstr>Print_Sales_Department</vt:lpstr>
      <vt:lpstr>Print_Service_Sales</vt:lpstr>
      <vt:lpstr>Sheet1!Print_Titles</vt:lpstr>
      <vt:lpstr>Print_Worksheet</vt:lpstr>
      <vt:lpstr>Titles_Worksheet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Garry House</cp:lastModifiedBy>
  <cp:lastPrinted>2017-02-17T19:02:27Z</cp:lastPrinted>
  <dcterms:created xsi:type="dcterms:W3CDTF">1996-12-18T22:17:20Z</dcterms:created>
  <dcterms:modified xsi:type="dcterms:W3CDTF">2017-02-17T19:02:36Z</dcterms:modified>
</cp:coreProperties>
</file>